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465" windowWidth="15330" windowHeight="3780"/>
  </bookViews>
  <sheets>
    <sheet name="3" sheetId="1" r:id="rId1"/>
  </sheets>
  <definedNames>
    <definedName name="_xlnm.Print_Titles" localSheetId="0">'3'!$19:$23</definedName>
    <definedName name="_xlnm.Print_Area" localSheetId="0">'3'!$A$1:$P$121</definedName>
  </definedNames>
  <calcPr calcId="125725"/>
</workbook>
</file>

<file path=xl/calcChain.xml><?xml version="1.0" encoding="utf-8"?>
<calcChain xmlns="http://schemas.openxmlformats.org/spreadsheetml/2006/main">
  <c r="E41" i="1"/>
  <c r="O74"/>
  <c r="K74"/>
  <c r="H74"/>
  <c r="E74"/>
  <c r="H73"/>
  <c r="E73"/>
  <c r="E64"/>
  <c r="H27"/>
  <c r="E27"/>
  <c r="P94" l="1"/>
  <c r="J94"/>
  <c r="F93"/>
  <c r="F94"/>
  <c r="I48" l="1"/>
  <c r="I41"/>
  <c r="F35"/>
  <c r="E117"/>
  <c r="J102" l="1"/>
  <c r="P102" s="1"/>
  <c r="J74"/>
  <c r="J93"/>
  <c r="P93" s="1"/>
  <c r="J90"/>
  <c r="P90" s="1"/>
  <c r="F74"/>
  <c r="F100"/>
  <c r="J96"/>
  <c r="P96" s="1"/>
  <c r="F77"/>
  <c r="F67"/>
  <c r="F66" s="1"/>
  <c r="F62"/>
  <c r="F81"/>
  <c r="F98"/>
  <c r="F97"/>
  <c r="J51"/>
  <c r="P51" s="1"/>
  <c r="J67"/>
  <c r="J66" s="1"/>
  <c r="K66"/>
  <c r="P36"/>
  <c r="F36"/>
  <c r="F91"/>
  <c r="J50"/>
  <c r="P50" s="1"/>
  <c r="F54"/>
  <c r="F29"/>
  <c r="J73"/>
  <c r="P73" s="1"/>
  <c r="J78"/>
  <c r="P78" s="1"/>
  <c r="J39"/>
  <c r="P39" s="1"/>
  <c r="K26"/>
  <c r="F92"/>
  <c r="F99"/>
  <c r="O26"/>
  <c r="P38"/>
  <c r="F90"/>
  <c r="J89"/>
  <c r="P89" s="1"/>
  <c r="F89"/>
  <c r="F113"/>
  <c r="F112" s="1"/>
  <c r="F111" s="1"/>
  <c r="F73"/>
  <c r="J45"/>
  <c r="P45" s="1"/>
  <c r="J57"/>
  <c r="P57" s="1"/>
  <c r="G26"/>
  <c r="H108"/>
  <c r="H107" s="1"/>
  <c r="J109"/>
  <c r="P109" s="1"/>
  <c r="P108" s="1"/>
  <c r="P107" s="1"/>
  <c r="F109"/>
  <c r="F108" s="1"/>
  <c r="F107" s="1"/>
  <c r="O108"/>
  <c r="O107" s="1"/>
  <c r="N108"/>
  <c r="N107" s="1"/>
  <c r="M108"/>
  <c r="M107" s="1"/>
  <c r="L108"/>
  <c r="L107" s="1"/>
  <c r="K108"/>
  <c r="K107" s="1"/>
  <c r="I108"/>
  <c r="I107" s="1"/>
  <c r="G108"/>
  <c r="G107" s="1"/>
  <c r="F38"/>
  <c r="F61"/>
  <c r="H26"/>
  <c r="F80"/>
  <c r="F87"/>
  <c r="F30"/>
  <c r="F79"/>
  <c r="F84"/>
  <c r="F34"/>
  <c r="J59"/>
  <c r="P59" s="1"/>
  <c r="F59"/>
  <c r="J104"/>
  <c r="P104" s="1"/>
  <c r="F104"/>
  <c r="F56"/>
  <c r="P56"/>
  <c r="F95"/>
  <c r="J47"/>
  <c r="P47" s="1"/>
  <c r="J65"/>
  <c r="P65" s="1"/>
  <c r="I71"/>
  <c r="I70" s="1"/>
  <c r="F82"/>
  <c r="F53"/>
  <c r="F69"/>
  <c r="F68" s="1"/>
  <c r="J69"/>
  <c r="P69" s="1"/>
  <c r="P68" s="1"/>
  <c r="O68"/>
  <c r="N68"/>
  <c r="M68"/>
  <c r="L68"/>
  <c r="K68"/>
  <c r="I68"/>
  <c r="H68"/>
  <c r="G68"/>
  <c r="E68"/>
  <c r="J55"/>
  <c r="J64"/>
  <c r="P64" s="1"/>
  <c r="K63"/>
  <c r="J72"/>
  <c r="P72" s="1"/>
  <c r="N63"/>
  <c r="M63"/>
  <c r="L63"/>
  <c r="I63"/>
  <c r="H63"/>
  <c r="G63"/>
  <c r="J83"/>
  <c r="P83"/>
  <c r="F83"/>
  <c r="F28"/>
  <c r="J60"/>
  <c r="P60" s="1"/>
  <c r="J37"/>
  <c r="J46"/>
  <c r="P46" s="1"/>
  <c r="J61"/>
  <c r="P61" s="1"/>
  <c r="J62"/>
  <c r="P62" s="1"/>
  <c r="J75"/>
  <c r="P75" s="1"/>
  <c r="J76"/>
  <c r="P76" s="1"/>
  <c r="J77"/>
  <c r="J87"/>
  <c r="P87" s="1"/>
  <c r="J88"/>
  <c r="P88" s="1"/>
  <c r="J91"/>
  <c r="P91" s="1"/>
  <c r="J92"/>
  <c r="P92" s="1"/>
  <c r="J95"/>
  <c r="P95" s="1"/>
  <c r="J101"/>
  <c r="P101" s="1"/>
  <c r="J103"/>
  <c r="P103" s="1"/>
  <c r="J105"/>
  <c r="P105" s="1"/>
  <c r="J106"/>
  <c r="P106" s="1"/>
  <c r="J28"/>
  <c r="P28" s="1"/>
  <c r="J29"/>
  <c r="P29" s="1"/>
  <c r="J30"/>
  <c r="P30" s="1"/>
  <c r="J31"/>
  <c r="P31" s="1"/>
  <c r="J32"/>
  <c r="J33"/>
  <c r="P33" s="1"/>
  <c r="J34"/>
  <c r="P34" s="1"/>
  <c r="J35"/>
  <c r="P35" s="1"/>
  <c r="J38"/>
  <c r="J40"/>
  <c r="P40" s="1"/>
  <c r="J42"/>
  <c r="P42" s="1"/>
  <c r="J43"/>
  <c r="P43" s="1"/>
  <c r="J44"/>
  <c r="P44" s="1"/>
  <c r="J48"/>
  <c r="J49"/>
  <c r="P49" s="1"/>
  <c r="J52"/>
  <c r="P52" s="1"/>
  <c r="J54"/>
  <c r="P54" s="1"/>
  <c r="J58"/>
  <c r="P58" s="1"/>
  <c r="N26"/>
  <c r="N66"/>
  <c r="M26"/>
  <c r="M66"/>
  <c r="L66"/>
  <c r="I66"/>
  <c r="H66"/>
  <c r="G66"/>
  <c r="F31"/>
  <c r="F39"/>
  <c r="F40"/>
  <c r="F45"/>
  <c r="F46"/>
  <c r="F47"/>
  <c r="F42"/>
  <c r="F43"/>
  <c r="F44"/>
  <c r="F49"/>
  <c r="F50"/>
  <c r="F51"/>
  <c r="F52"/>
  <c r="F57"/>
  <c r="J115"/>
  <c r="P115" s="1"/>
  <c r="J85"/>
  <c r="P85" s="1"/>
  <c r="J86"/>
  <c r="P86" s="1"/>
  <c r="F88"/>
  <c r="J79"/>
  <c r="J80"/>
  <c r="P80" s="1"/>
  <c r="J81"/>
  <c r="P81" s="1"/>
  <c r="J82"/>
  <c r="P82" s="1"/>
  <c r="J84"/>
  <c r="J97"/>
  <c r="P97" s="1"/>
  <c r="J98"/>
  <c r="P98" s="1"/>
  <c r="J99"/>
  <c r="P99" s="1"/>
  <c r="J100"/>
  <c r="J113"/>
  <c r="J114"/>
  <c r="F72"/>
  <c r="F75"/>
  <c r="F78"/>
  <c r="F85"/>
  <c r="F86"/>
  <c r="F101"/>
  <c r="F102"/>
  <c r="F103"/>
  <c r="F105"/>
  <c r="F106"/>
  <c r="F115"/>
  <c r="K112"/>
  <c r="K111" s="1"/>
  <c r="O112"/>
  <c r="O111" s="1"/>
  <c r="N112"/>
  <c r="N111" s="1"/>
  <c r="M112"/>
  <c r="M111" s="1"/>
  <c r="L112"/>
  <c r="L111" s="1"/>
  <c r="I112"/>
  <c r="I111" s="1"/>
  <c r="H112"/>
  <c r="H111" s="1"/>
  <c r="G112"/>
  <c r="G111" s="1"/>
  <c r="N71"/>
  <c r="N70" s="1"/>
  <c r="M71"/>
  <c r="M70" s="1"/>
  <c r="F76"/>
  <c r="I26"/>
  <c r="O63"/>
  <c r="J53"/>
  <c r="P53" s="1"/>
  <c r="F58"/>
  <c r="F64"/>
  <c r="F63" s="1"/>
  <c r="E63"/>
  <c r="L26"/>
  <c r="F33"/>
  <c r="P114"/>
  <c r="E108"/>
  <c r="E107" s="1"/>
  <c r="J27"/>
  <c r="E66"/>
  <c r="F32"/>
  <c r="F55"/>
  <c r="J41"/>
  <c r="P41" s="1"/>
  <c r="J112" l="1"/>
  <c r="J111" s="1"/>
  <c r="E112"/>
  <c r="E111" s="1"/>
  <c r="L25"/>
  <c r="P100"/>
  <c r="P63"/>
  <c r="J68"/>
  <c r="K25"/>
  <c r="P32"/>
  <c r="G25"/>
  <c r="G71"/>
  <c r="G70" s="1"/>
  <c r="H71"/>
  <c r="H70" s="1"/>
  <c r="L71"/>
  <c r="L70" s="1"/>
  <c r="P113"/>
  <c r="P112" s="1"/>
  <c r="P111" s="1"/>
  <c r="I25"/>
  <c r="I116" s="1"/>
  <c r="N25"/>
  <c r="N116" s="1"/>
  <c r="J108"/>
  <c r="J107" s="1"/>
  <c r="P77"/>
  <c r="M25"/>
  <c r="M116" s="1"/>
  <c r="P37"/>
  <c r="H25"/>
  <c r="P27"/>
  <c r="P79"/>
  <c r="K71"/>
  <c r="K70" s="1"/>
  <c r="J26"/>
  <c r="P55"/>
  <c r="J71"/>
  <c r="J70" s="1"/>
  <c r="P74"/>
  <c r="Q116"/>
  <c r="P67"/>
  <c r="P66" s="1"/>
  <c r="O66"/>
  <c r="O25" s="1"/>
  <c r="F27"/>
  <c r="O71"/>
  <c r="O70" s="1"/>
  <c r="P48"/>
  <c r="E71"/>
  <c r="E70" s="1"/>
  <c r="P84"/>
  <c r="E26"/>
  <c r="E25" s="1"/>
  <c r="F96"/>
  <c r="F71" s="1"/>
  <c r="F70" s="1"/>
  <c r="J63"/>
  <c r="F37"/>
  <c r="H116" l="1"/>
  <c r="H122" s="1"/>
  <c r="L116"/>
  <c r="G116"/>
  <c r="G122" s="1"/>
  <c r="K116"/>
  <c r="L120" s="1"/>
  <c r="J25"/>
  <c r="J116" s="1"/>
  <c r="J117" s="1"/>
  <c r="P71"/>
  <c r="P70" s="1"/>
  <c r="P26"/>
  <c r="P25" s="1"/>
  <c r="Q25" s="1"/>
  <c r="O116"/>
  <c r="E116"/>
  <c r="E118" s="1"/>
  <c r="F26"/>
  <c r="F25" s="1"/>
  <c r="F116" s="1"/>
  <c r="E122" s="1"/>
  <c r="K118" l="1"/>
  <c r="K119" s="1"/>
  <c r="K120"/>
  <c r="P116"/>
  <c r="P117" s="1"/>
  <c r="Q117"/>
  <c r="J119"/>
  <c r="J120"/>
</calcChain>
</file>

<file path=xl/sharedStrings.xml><?xml version="1.0" encoding="utf-8"?>
<sst xmlns="http://schemas.openxmlformats.org/spreadsheetml/2006/main" count="360" uniqueCount="286">
  <si>
    <t>з них</t>
  </si>
  <si>
    <t xml:space="preserve">оплата праці </t>
  </si>
  <si>
    <t>комунальні послуги та енергоносії</t>
  </si>
  <si>
    <t xml:space="preserve"> Загальний фонд</t>
  </si>
  <si>
    <t>0111</t>
  </si>
  <si>
    <t>1030</t>
  </si>
  <si>
    <t>0830</t>
  </si>
  <si>
    <t>0133</t>
  </si>
  <si>
    <t>1040</t>
  </si>
  <si>
    <t>0731</t>
  </si>
  <si>
    <t>0810</t>
  </si>
  <si>
    <t>0921</t>
  </si>
  <si>
    <t>0960</t>
  </si>
  <si>
    <t>0990</t>
  </si>
  <si>
    <t>0910</t>
  </si>
  <si>
    <t>1070</t>
  </si>
  <si>
    <t>1090</t>
  </si>
  <si>
    <t>1010</t>
  </si>
  <si>
    <t>0824</t>
  </si>
  <si>
    <t>0829</t>
  </si>
  <si>
    <t>0490</t>
  </si>
  <si>
    <t>0180</t>
  </si>
  <si>
    <t>0160</t>
  </si>
  <si>
    <t>0828</t>
  </si>
  <si>
    <t>0421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</si>
  <si>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</si>
  <si>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4030</t>
  </si>
  <si>
    <t>4060</t>
  </si>
  <si>
    <t>3131</t>
  </si>
  <si>
    <t>5031</t>
  </si>
  <si>
    <t>Багатопрофільна стаціонарна медична допомога населенню</t>
  </si>
  <si>
    <t>Утримання та навчально-тренувальна робота комунальних дитячо-юнацьких спортивних шкіл</t>
  </si>
  <si>
    <t>5061</t>
  </si>
  <si>
    <t>Забезпечення діяльності місцевих центрів фізичного здоров'я населення "Спорт для всіх» та проведення фізкультурно-масових заходів серед населення регіону</t>
  </si>
  <si>
    <t>Здійснення заходів та реалізація проектів на виконання Державної цільової соціальної програми «Молодь України»</t>
  </si>
  <si>
    <t>Компенсаційні виплати за пільговий проїзд окремих категорій громадян на залізничному транспорті</t>
  </si>
  <si>
    <t xml:space="preserve"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 </t>
  </si>
  <si>
    <t>Забезпечення діяльності бібліотек</t>
  </si>
  <si>
    <t>Забезпечення діяльності музеїв і виставок</t>
  </si>
  <si>
    <t>4040</t>
  </si>
  <si>
    <t>0613131</t>
  </si>
  <si>
    <t>0150</t>
  </si>
  <si>
    <t>7680</t>
  </si>
  <si>
    <t>8410</t>
  </si>
  <si>
    <t>Фінансова підтримка засобів масової інформації</t>
  </si>
  <si>
    <t>Інша діяльність у сфері державного управління</t>
  </si>
  <si>
    <t>3032</t>
  </si>
  <si>
    <t>Надання пільг окремим категоріям громадян з оплати послуг зв'язку</t>
  </si>
  <si>
    <t>3035</t>
  </si>
  <si>
    <t>9770</t>
  </si>
  <si>
    <t>0222010</t>
  </si>
  <si>
    <t>0220000</t>
  </si>
  <si>
    <t>0210000</t>
  </si>
  <si>
    <t>0200000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</si>
  <si>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</si>
  <si>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</si>
  <si>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0600000</t>
  </si>
  <si>
    <t>0610000</t>
  </si>
  <si>
    <t>0611010</t>
  </si>
  <si>
    <t>0613140</t>
  </si>
  <si>
    <t>3140</t>
  </si>
  <si>
    <t>0615061</t>
  </si>
  <si>
    <t>3242</t>
  </si>
  <si>
    <t>Інші заходи у сфері соціального захисту і соціального забезпечення</t>
  </si>
  <si>
    <t>Надання дошкільної освiти</t>
  </si>
  <si>
    <t>Забезпечення діяльності інших закладів у сфері освіти</t>
  </si>
  <si>
    <t>Інші програми та заходи у сфері освіти</t>
  </si>
  <si>
    <t>4082</t>
  </si>
  <si>
    <t>Інші заходи в галузі культури і мистецтва</t>
  </si>
  <si>
    <t>Забезпечення діяльності палаців і будинків культури, клубів, центрів дозвілля та інших клубних закладів</t>
  </si>
  <si>
    <t>9150</t>
  </si>
  <si>
    <t xml:space="preserve">Інші дотації з місцевого бюджету </t>
  </si>
  <si>
    <t>0726</t>
  </si>
  <si>
    <t>Код Функціональної класифікації видатків та кредитування бюджету</t>
  </si>
  <si>
    <t>УСЬОГО</t>
  </si>
  <si>
    <t>у тому числі бюджету розвитку</t>
  </si>
  <si>
    <t>6083</t>
  </si>
  <si>
    <t>0610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</si>
  <si>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</si>
  <si>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</si>
  <si>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</si>
  <si>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</si>
  <si>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усього</t>
  </si>
  <si>
    <t>видатки споживання</t>
  </si>
  <si>
    <t>видатки розвитку</t>
  </si>
  <si>
    <t>Разом</t>
  </si>
  <si>
    <t>(грн)</t>
  </si>
  <si>
    <t>(код бюджету)</t>
  </si>
  <si>
    <t>Надання позашкільної освіти закладами позашкільної освіти, заходи із позашкільної роботи з дітьми</t>
  </si>
  <si>
    <t>0619770</t>
  </si>
  <si>
    <t>Субвенція обласному бюджету на співфінансування для придбання шкільних  автобусів</t>
  </si>
  <si>
    <t>0443</t>
  </si>
  <si>
    <t>7321</t>
  </si>
  <si>
    <t>Будівництво освітніх установ та закладів</t>
  </si>
  <si>
    <t>Виконавчий комітет Пятихатської міської ради</t>
  </si>
  <si>
    <t>0210150</t>
  </si>
  <si>
    <t>0210180</t>
  </si>
  <si>
    <t>0213140</t>
  </si>
  <si>
    <t>0218410</t>
  </si>
  <si>
    <t>0217680</t>
  </si>
  <si>
    <t>Управління освіти, культури, туризму, молоді та спорту Пятихатської міської ради</t>
  </si>
  <si>
    <t>0615031</t>
  </si>
  <si>
    <t>0213242</t>
  </si>
  <si>
    <t>0614030</t>
  </si>
  <si>
    <t>0614040</t>
  </si>
  <si>
    <t>0614060</t>
  </si>
  <si>
    <t>0614082</t>
  </si>
  <si>
    <t>Фінансове управління П’ятихатської міської ради</t>
  </si>
  <si>
    <t>0213035</t>
  </si>
  <si>
    <t>0213050</t>
  </si>
  <si>
    <t>0213160</t>
  </si>
  <si>
    <t>3210</t>
  </si>
  <si>
    <t>1050</t>
  </si>
  <si>
    <t>Організація та проведення громадських робіт</t>
  </si>
  <si>
    <t>0213210</t>
  </si>
  <si>
    <t>0610160</t>
  </si>
  <si>
    <t>Забезпечення діяльності водопровідно-каналізаційного господарства</t>
  </si>
  <si>
    <t>0216013</t>
  </si>
  <si>
    <t>6013</t>
  </si>
  <si>
    <t>Організація благоустрою населених пунктів</t>
  </si>
  <si>
    <t>0620</t>
  </si>
  <si>
    <t>6030</t>
  </si>
  <si>
    <t>0216030</t>
  </si>
  <si>
    <t xml:space="preserve">Внески до статутного капіталу субєктів господарювання </t>
  </si>
  <si>
    <t>7670</t>
  </si>
  <si>
    <t>0217670</t>
  </si>
  <si>
    <t>Членські внески до асоціацій органів місцевого самоврядуванн</t>
  </si>
  <si>
    <t>Інші заходи, повязані з економічною діяльністю</t>
  </si>
  <si>
    <t>0217693</t>
  </si>
  <si>
    <t>7693</t>
  </si>
  <si>
    <t>0217461</t>
  </si>
  <si>
    <t>7461</t>
  </si>
  <si>
    <t>0456</t>
  </si>
  <si>
    <t>0218340</t>
  </si>
  <si>
    <t>8340</t>
  </si>
  <si>
    <t>0540</t>
  </si>
  <si>
    <t>Природоохоронні заходи за рахунок цільових фондів</t>
  </si>
  <si>
    <t>3719150</t>
  </si>
  <si>
    <t>0240000</t>
  </si>
  <si>
    <t>0242111</t>
  </si>
  <si>
    <t>0213032</t>
  </si>
  <si>
    <t>Утримання та розвиток автомобільних доріг та дорожньої інфраструктури за рахунок коштів місцевого бюджету</t>
  </si>
  <si>
    <t>3718710</t>
  </si>
  <si>
    <t>8710</t>
  </si>
  <si>
    <t>Резервний фонд місцевого бюджету</t>
  </si>
  <si>
    <t>3241</t>
  </si>
  <si>
    <t>0213241</t>
  </si>
  <si>
    <t>Забезпечення діяльності інших закладів у сфері соціального захисту і соціального забезпечення</t>
  </si>
  <si>
    <t>Керівництво і управління у відповідній сфері у містах (місті Києві), селищах, селах, територіальних громадах</t>
  </si>
  <si>
    <t>Керівництво і управління у відповідній сфері у містах (місті Києві), селищах, селах,  територіальних громадах</t>
  </si>
  <si>
    <t>0611031</t>
  </si>
  <si>
    <t>0611021</t>
  </si>
  <si>
    <t>1021</t>
  </si>
  <si>
    <t>1031</t>
  </si>
  <si>
    <t>Надання загальної середньої освіти закладами загальної середньої освіти</t>
  </si>
  <si>
    <t>0611070</t>
  </si>
  <si>
    <t>0611080</t>
  </si>
  <si>
    <t>1080</t>
  </si>
  <si>
    <t>0611141</t>
  </si>
  <si>
    <t>1141</t>
  </si>
  <si>
    <t>0611142</t>
  </si>
  <si>
    <t>1142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</si>
  <si>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</si>
  <si>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</si>
  <si>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</si>
  <si>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0611160</t>
  </si>
  <si>
    <t>1160</t>
  </si>
  <si>
    <t>Забезпечення діяльності центрів професійного розвитку педагогічних працівників</t>
  </si>
  <si>
    <t>0611152</t>
  </si>
  <si>
    <t>1152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</si>
  <si>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</si>
  <si>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</si>
  <si>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</si>
  <si>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7330</t>
  </si>
  <si>
    <t>7310</t>
  </si>
  <si>
    <t>7130</t>
  </si>
  <si>
    <t>6020</t>
  </si>
  <si>
    <t>0617321</t>
  </si>
  <si>
    <t>9800</t>
  </si>
  <si>
    <t>0219800</t>
  </si>
  <si>
    <t>0216020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</si>
  <si>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</si>
  <si>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0217130</t>
  </si>
  <si>
    <t>0217310</t>
  </si>
  <si>
    <t>0217330</t>
  </si>
  <si>
    <t>Здійснення заходів із землеустрою</t>
  </si>
  <si>
    <t>Субвенція з місцевого бюджету державному бюджету на виконання програм соціально-економічного розвитку регіонів</t>
  </si>
  <si>
    <t>Інші субвенції з місцевого бюджету.</t>
  </si>
  <si>
    <t>7350</t>
  </si>
  <si>
    <t>0217350</t>
  </si>
  <si>
    <t>Розроблення схем планування та забудови територій (містобудівної документації)</t>
  </si>
  <si>
    <t>0216083</t>
  </si>
  <si>
    <t>0216082</t>
  </si>
  <si>
    <t>6082</t>
  </si>
  <si>
    <t>Придбання житла для окремих категорій населення відповідно до законодавства</t>
  </si>
  <si>
    <t>0217650</t>
  </si>
  <si>
    <t>7650</t>
  </si>
  <si>
    <t>Проведення експертної грошової оцінки земельної ділянки чи права на неї</t>
  </si>
  <si>
    <t>0611061</t>
  </si>
  <si>
    <t>1061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</si>
  <si>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</si>
  <si>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</si>
  <si>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</si>
  <si>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0617324</t>
  </si>
  <si>
    <t>7324</t>
  </si>
  <si>
    <t>Будівництво установ та закладів культури</t>
  </si>
  <si>
    <t>Будівництво об'єктів житлово-комунального господарства</t>
  </si>
  <si>
    <t>Будівництво інших об'єктів комунальної власності</t>
  </si>
  <si>
    <t>0611181</t>
  </si>
  <si>
    <t>0611182</t>
  </si>
  <si>
    <t>1181</t>
  </si>
  <si>
    <t>1182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</si>
  <si>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</si>
  <si>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</si>
  <si>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0219770</t>
  </si>
  <si>
    <t>0217540</t>
  </si>
  <si>
    <t>7540</t>
  </si>
  <si>
    <t>Реалізація заходів, спрямованих на підвищення доступності широкосмугового доступу до Інтернету в сільській місцевості</t>
  </si>
  <si>
    <t>0460</t>
  </si>
  <si>
    <t xml:space="preserve"> </t>
  </si>
  <si>
    <t>Пільгове медичне обслуговування осіб, які постраждали внаслідок Чорнобильскої катастрофи</t>
  </si>
  <si>
    <t>Додаток 3</t>
  </si>
  <si>
    <t>Забезпечення діяльності інклюзивно-ресурсних центрів за рахунок освітньої субвенції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</si>
  <si>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</si>
  <si>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Надання спеціалізованої освіти мистецькими школами</t>
  </si>
  <si>
    <t xml:space="preserve">"Про бюджет П'ятихатської </t>
  </si>
  <si>
    <t>0219410</t>
  </si>
  <si>
    <t>9410</t>
  </si>
  <si>
    <t>Субвенція з місцевого бюджету на закупівлю опорними закладами охорони здоров'я послуг щодо проектування та встановлення кисневих станцій за рахунок залишку коштів відповідної субвенції з державного бюджету, що утворився на початок бюджетного періоду</t>
  </si>
  <si>
    <t>0611154</t>
  </si>
  <si>
    <t>1154</t>
  </si>
  <si>
    <t>Забезпечення діяльності інклюзивно-ресурсних центрів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періоді)</t>
  </si>
  <si>
    <t>0227322</t>
  </si>
  <si>
    <t>Будівництво медичних установ та закладів</t>
  </si>
  <si>
    <t>0218240</t>
  </si>
  <si>
    <t>8240</t>
  </si>
  <si>
    <t>0380</t>
  </si>
  <si>
    <t>Заходи та роботи з територіальної оборони</t>
  </si>
  <si>
    <t>0218110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</si>
  <si>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</si>
  <si>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</si>
  <si>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</si>
  <si>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0217691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</si>
  <si>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</si>
  <si>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оргнанами виконавчої влади</t>
  </si>
  <si>
    <t>0237691</t>
  </si>
  <si>
    <t>0230000</t>
  </si>
  <si>
    <t>Комунальний заклад «Центр надання соціальних послуг» П’ятихатської міської ради</t>
  </si>
  <si>
    <t>Комунальне некомерційне підприємство «П’ятихатська центральна міська лікарня» П’ятихатської міської ради</t>
  </si>
  <si>
    <t>Комунальне некомерційне підприємство «П’ятихатський центр первинної медико-санітарної допомоги» П’ятихатської міської ради</t>
  </si>
  <si>
    <t>до рішення  міської ради</t>
  </si>
  <si>
    <t>0618775</t>
  </si>
  <si>
    <t>8775</t>
  </si>
  <si>
    <t>Інші заходи за рахунок коштів резервного фонду місцевого бюджету</t>
  </si>
  <si>
    <t>0218775</t>
  </si>
  <si>
    <t>Спеціальний фонд</t>
  </si>
  <si>
    <t>0458800000</t>
  </si>
  <si>
    <t>Надання загальної середньої освіти закладами загальної середньої освіти за рахунок освітньої субвенції</t>
  </si>
  <si>
    <t>Надання загальної середньої освіти закладами загальної середньої освіти за рахунок коштів місцевого бюджету</t>
  </si>
  <si>
    <t>0900000</t>
  </si>
  <si>
    <t>0910000</t>
  </si>
  <si>
    <t>0910160</t>
  </si>
  <si>
    <t>Служба у справах дітей П'ятихатської міської ради</t>
  </si>
  <si>
    <t>0611261</t>
  </si>
  <si>
    <t>0611262</t>
  </si>
  <si>
    <t>1261</t>
  </si>
  <si>
    <t>1262</t>
  </si>
  <si>
    <t>Співфінансування заходів, що реалізується за рахунок субвенції з державного бюджету місцевим бюджетам на облаштування безпечних умов у закладах середньої освіти</t>
  </si>
  <si>
    <t>Виконання заходів щодо облаштування безпечних умов у закладах загальної середньої освіти за рахунок субвенції з державного бюджету місцевим бюджетам</t>
  </si>
  <si>
    <t>0213230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</si>
  <si>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</si>
  <si>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3230</t>
  </si>
  <si>
    <t>0213191</t>
  </si>
  <si>
    <t>3191</t>
  </si>
  <si>
    <t>Інші видатки на соціальний захист ветеранів війни та праці</t>
  </si>
  <si>
    <t>0611271</t>
  </si>
  <si>
    <t>1271</t>
  </si>
  <si>
    <t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</t>
  </si>
  <si>
    <t>0611272</t>
  </si>
  <si>
    <t>1272</t>
  </si>
  <si>
    <t>Реалізація заходів за рахунок освітньої субвенції з державного бюджету місцевим бюджетам (за спеціальним фондом державного бюджету)</t>
  </si>
  <si>
    <t>Секретар міської ради</t>
  </si>
  <si>
    <t>Вікторія НАЗАРЕНКО</t>
  </si>
  <si>
    <t xml:space="preserve">міської територіальної громади на 2024 рік" </t>
  </si>
  <si>
    <t>Розподіл видатків міського бюджету на 2024 рік</t>
  </si>
  <si>
    <t>20 грудня  2023 року №1555-40/VIII</t>
  </si>
</sst>
</file>

<file path=xl/styles.xml><?xml version="1.0" encoding="utf-8"?>
<styleSheet xmlns="http://schemas.openxmlformats.org/spreadsheetml/2006/main">
  <fonts count="2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9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9" fillId="0" borderId="0"/>
  </cellStyleXfs>
  <cellXfs count="68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left" wrapText="1"/>
    </xf>
    <xf numFmtId="2" fontId="1" fillId="0" borderId="1" xfId="0" applyNumberFormat="1" applyFont="1" applyFill="1" applyBorder="1"/>
    <xf numFmtId="49" fontId="1" fillId="0" borderId="0" xfId="0" applyNumberFormat="1" applyFont="1" applyFill="1"/>
    <xf numFmtId="2" fontId="1" fillId="0" borderId="0" xfId="0" applyNumberFormat="1" applyFont="1" applyFill="1"/>
    <xf numFmtId="49" fontId="3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/>
    <xf numFmtId="2" fontId="1" fillId="0" borderId="0" xfId="0" applyNumberFormat="1" applyFont="1" applyFill="1" applyBorder="1"/>
    <xf numFmtId="0" fontId="1" fillId="0" borderId="1" xfId="0" applyFont="1" applyFill="1" applyBorder="1" applyAlignment="1">
      <alignment horizontal="justify" wrapText="1"/>
    </xf>
    <xf numFmtId="2" fontId="2" fillId="0" borderId="0" xfId="0" applyNumberFormat="1" applyFont="1" applyFill="1" applyAlignment="1"/>
    <xf numFmtId="2" fontId="2" fillId="0" borderId="0" xfId="0" applyNumberFormat="1" applyFont="1" applyFill="1"/>
    <xf numFmtId="1" fontId="2" fillId="0" borderId="0" xfId="0" applyNumberFormat="1" applyFont="1" applyFill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8" fillId="0" borderId="1" xfId="0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0" xfId="0" applyFont="1" applyFill="1"/>
    <xf numFmtId="0" fontId="8" fillId="0" borderId="1" xfId="0" applyFont="1" applyFill="1" applyBorder="1" applyAlignment="1">
      <alignment horizontal="center" vertical="center" wrapText="1"/>
    </xf>
    <xf numFmtId="2" fontId="10" fillId="0" borderId="0" xfId="0" applyNumberFormat="1" applyFont="1" applyFill="1" applyBorder="1"/>
    <xf numFmtId="4" fontId="7" fillId="0" borderId="1" xfId="1" applyNumberFormat="1" applyFont="1" applyFill="1" applyBorder="1" applyAlignment="1">
      <alignment wrapText="1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2" fontId="3" fillId="0" borderId="2" xfId="0" applyNumberFormat="1" applyFont="1" applyFill="1" applyBorder="1"/>
    <xf numFmtId="2" fontId="11" fillId="0" borderId="0" xfId="0" applyNumberFormat="1" applyFont="1" applyFill="1" applyBorder="1"/>
    <xf numFmtId="2" fontId="9" fillId="0" borderId="0" xfId="0" applyNumberFormat="1" applyFont="1" applyFill="1"/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2" fontId="3" fillId="0" borderId="0" xfId="0" applyNumberFormat="1" applyFont="1" applyFill="1" applyBorder="1"/>
    <xf numFmtId="2" fontId="12" fillId="0" borderId="0" xfId="0" applyNumberFormat="1" applyFont="1" applyFill="1" applyBorder="1"/>
    <xf numFmtId="2" fontId="13" fillId="0" borderId="0" xfId="0" applyNumberFormat="1" applyFont="1" applyFill="1" applyBorder="1"/>
    <xf numFmtId="0" fontId="14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2" fontId="1" fillId="0" borderId="2" xfId="0" applyNumberFormat="1" applyFont="1" applyFill="1" applyBorder="1"/>
    <xf numFmtId="4" fontId="2" fillId="0" borderId="1" xfId="1" applyNumberFormat="1" applyFont="1" applyFill="1" applyBorder="1" applyAlignment="1">
      <alignment wrapText="1"/>
    </xf>
    <xf numFmtId="0" fontId="14" fillId="0" borderId="0" xfId="0" applyFont="1" applyFill="1" applyAlignment="1"/>
    <xf numFmtId="0" fontId="10" fillId="0" borderId="0" xfId="0" applyFont="1" applyFill="1"/>
    <xf numFmtId="2" fontId="15" fillId="0" borderId="0" xfId="0" applyNumberFormat="1" applyFont="1" applyFill="1" applyBorder="1"/>
    <xf numFmtId="2" fontId="16" fillId="0" borderId="0" xfId="0" applyNumberFormat="1" applyFont="1" applyFill="1" applyBorder="1"/>
    <xf numFmtId="2" fontId="17" fillId="0" borderId="0" xfId="0" applyNumberFormat="1" applyFont="1" applyFill="1" applyBorder="1"/>
    <xf numFmtId="49" fontId="1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 wrapText="1"/>
    </xf>
    <xf numFmtId="2" fontId="20" fillId="0" borderId="0" xfId="0" applyNumberFormat="1" applyFont="1" applyFill="1" applyBorder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 applyProtection="1">
      <alignment horizontal="center" vertical="top" wrapText="1"/>
    </xf>
    <xf numFmtId="49" fontId="0" fillId="0" borderId="0" xfId="0" applyNumberFormat="1" applyFill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74"/>
  <sheetViews>
    <sheetView tabSelected="1" view="pageBreakPreview" topLeftCell="G1" zoomScale="110" zoomScaleNormal="100" zoomScaleSheetLayoutView="110" workbookViewId="0">
      <selection activeCell="N5" sqref="N5:P5"/>
    </sheetView>
  </sheetViews>
  <sheetFormatPr defaultColWidth="9.140625" defaultRowHeight="12.75"/>
  <cols>
    <col min="1" max="1" width="13.7109375" style="1" customWidth="1"/>
    <col min="2" max="2" width="13.85546875" style="1" customWidth="1"/>
    <col min="3" max="3" width="13.140625" style="1" customWidth="1"/>
    <col min="4" max="4" width="56.28515625" style="1" customWidth="1"/>
    <col min="5" max="5" width="16.28515625" style="1" customWidth="1"/>
    <col min="6" max="6" width="16" style="1" customWidth="1"/>
    <col min="7" max="7" width="19.5703125" style="1" customWidth="1"/>
    <col min="8" max="8" width="20.42578125" style="1" customWidth="1"/>
    <col min="9" max="9" width="15.140625" style="1" customWidth="1"/>
    <col min="10" max="10" width="15.7109375" style="1" customWidth="1"/>
    <col min="11" max="12" width="14.85546875" style="1" customWidth="1"/>
    <col min="13" max="13" width="14.42578125" style="1" customWidth="1"/>
    <col min="14" max="14" width="14.140625" style="1" customWidth="1"/>
    <col min="15" max="15" width="14.28515625" style="1" customWidth="1"/>
    <col min="16" max="16" width="18.140625" style="1" customWidth="1"/>
    <col min="17" max="17" width="13.5703125" style="1" customWidth="1"/>
    <col min="18" max="16384" width="9.140625" style="1"/>
  </cols>
  <sheetData>
    <row r="1" spans="2:16" ht="7.15" customHeight="1"/>
    <row r="2" spans="2:16" ht="18.75" customHeight="1">
      <c r="N2" s="45" t="s">
        <v>221</v>
      </c>
    </row>
    <row r="3" spans="2:16" ht="18.75" customHeight="1">
      <c r="N3" s="46" t="s">
        <v>250</v>
      </c>
    </row>
    <row r="4" spans="2:16" ht="14.45" customHeight="1">
      <c r="N4" s="57" t="s">
        <v>285</v>
      </c>
    </row>
    <row r="5" spans="2:16" ht="14.45" customHeight="1">
      <c r="N5" s="58" t="s">
        <v>225</v>
      </c>
      <c r="O5" s="58"/>
      <c r="P5" s="58"/>
    </row>
    <row r="6" spans="2:16" ht="14.45" customHeight="1">
      <c r="N6" s="58" t="s">
        <v>283</v>
      </c>
      <c r="O6" s="58"/>
      <c r="P6" s="58"/>
    </row>
    <row r="7" spans="2:16" ht="14.45" customHeight="1">
      <c r="N7" s="46"/>
    </row>
    <row r="8" spans="2:16" ht="14.25" customHeight="1"/>
    <row r="9" spans="2:16" ht="14.25" customHeight="1"/>
    <row r="10" spans="2:16" ht="14.25" customHeight="1"/>
    <row r="11" spans="2:16" ht="12.75" customHeight="1"/>
    <row r="12" spans="2:16" ht="12.75" customHeight="1">
      <c r="B12" s="24"/>
    </row>
    <row r="13" spans="2:16">
      <c r="B13" s="23"/>
    </row>
    <row r="14" spans="2:16">
      <c r="D14" s="64" t="s">
        <v>284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</row>
    <row r="15" spans="2:16"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2:16" ht="17.100000000000001" customHeight="1">
      <c r="B16" s="66" t="s">
        <v>256</v>
      </c>
      <c r="C16" s="67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1:17">
      <c r="B17" s="23" t="s">
        <v>87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1:17"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P18" s="22" t="s">
        <v>86</v>
      </c>
    </row>
    <row r="19" spans="1:17" ht="30.2" customHeight="1">
      <c r="A19" s="61" t="s">
        <v>79</v>
      </c>
      <c r="B19" s="61" t="s">
        <v>80</v>
      </c>
      <c r="C19" s="61" t="s">
        <v>73</v>
      </c>
      <c r="D19" s="61" t="s">
        <v>81</v>
      </c>
      <c r="E19" s="59" t="s">
        <v>3</v>
      </c>
      <c r="F19" s="59"/>
      <c r="G19" s="59"/>
      <c r="H19" s="59"/>
      <c r="I19" s="59"/>
      <c r="J19" s="59" t="s">
        <v>255</v>
      </c>
      <c r="K19" s="59"/>
      <c r="L19" s="59"/>
      <c r="M19" s="59"/>
      <c r="N19" s="59"/>
      <c r="O19" s="59"/>
      <c r="P19" s="59" t="s">
        <v>85</v>
      </c>
    </row>
    <row r="20" spans="1:17" ht="15" customHeight="1">
      <c r="A20" s="62"/>
      <c r="B20" s="62"/>
      <c r="C20" s="62"/>
      <c r="D20" s="62"/>
      <c r="E20" s="59" t="s">
        <v>82</v>
      </c>
      <c r="F20" s="60" t="s">
        <v>83</v>
      </c>
      <c r="G20" s="59" t="s">
        <v>0</v>
      </c>
      <c r="H20" s="59"/>
      <c r="I20" s="60" t="s">
        <v>84</v>
      </c>
      <c r="J20" s="59" t="s">
        <v>82</v>
      </c>
      <c r="K20" s="61" t="s">
        <v>75</v>
      </c>
      <c r="L20" s="60" t="s">
        <v>83</v>
      </c>
      <c r="M20" s="59" t="s">
        <v>0</v>
      </c>
      <c r="N20" s="59"/>
      <c r="O20" s="60" t="s">
        <v>84</v>
      </c>
      <c r="P20" s="59"/>
    </row>
    <row r="21" spans="1:17" ht="30.2" customHeight="1">
      <c r="A21" s="62"/>
      <c r="B21" s="62"/>
      <c r="C21" s="62"/>
      <c r="D21" s="62"/>
      <c r="E21" s="59"/>
      <c r="F21" s="60"/>
      <c r="G21" s="60" t="s">
        <v>1</v>
      </c>
      <c r="H21" s="60" t="s">
        <v>2</v>
      </c>
      <c r="I21" s="60"/>
      <c r="J21" s="59"/>
      <c r="K21" s="62"/>
      <c r="L21" s="60"/>
      <c r="M21" s="60" t="s">
        <v>1</v>
      </c>
      <c r="N21" s="60" t="s">
        <v>2</v>
      </c>
      <c r="O21" s="60"/>
      <c r="P21" s="59"/>
    </row>
    <row r="22" spans="1:17" ht="21.75" customHeight="1">
      <c r="A22" s="62"/>
      <c r="B22" s="62"/>
      <c r="C22" s="62"/>
      <c r="D22" s="62"/>
      <c r="E22" s="59"/>
      <c r="F22" s="60"/>
      <c r="G22" s="60"/>
      <c r="H22" s="60"/>
      <c r="I22" s="60"/>
      <c r="J22" s="59"/>
      <c r="K22" s="62"/>
      <c r="L22" s="60"/>
      <c r="M22" s="60"/>
      <c r="N22" s="60"/>
      <c r="O22" s="60"/>
      <c r="P22" s="59"/>
    </row>
    <row r="23" spans="1:17" ht="1.1499999999999999" customHeight="1">
      <c r="A23" s="63"/>
      <c r="B23" s="63"/>
      <c r="C23" s="63"/>
      <c r="D23" s="63"/>
      <c r="E23" s="59"/>
      <c r="F23" s="60"/>
      <c r="G23" s="60"/>
      <c r="H23" s="60"/>
      <c r="I23" s="60"/>
      <c r="J23" s="59"/>
      <c r="K23" s="63"/>
      <c r="L23" s="60"/>
      <c r="M23" s="60"/>
      <c r="N23" s="60"/>
      <c r="O23" s="60"/>
      <c r="P23" s="59"/>
    </row>
    <row r="24" spans="1:17">
      <c r="A24" s="4">
        <v>1</v>
      </c>
      <c r="B24" s="4">
        <v>2</v>
      </c>
      <c r="C24" s="4">
        <v>3</v>
      </c>
      <c r="D24" s="4">
        <v>4</v>
      </c>
      <c r="E24" s="4">
        <v>5</v>
      </c>
      <c r="F24" s="4">
        <v>6</v>
      </c>
      <c r="G24" s="4">
        <v>7</v>
      </c>
      <c r="H24" s="4">
        <v>8</v>
      </c>
      <c r="I24" s="4">
        <v>9</v>
      </c>
      <c r="J24" s="4">
        <v>10</v>
      </c>
      <c r="K24" s="4">
        <v>11</v>
      </c>
      <c r="L24" s="4">
        <v>12</v>
      </c>
      <c r="M24" s="4">
        <v>13</v>
      </c>
      <c r="N24" s="4">
        <v>14</v>
      </c>
      <c r="O24" s="4">
        <v>15</v>
      </c>
      <c r="P24" s="4">
        <v>16</v>
      </c>
    </row>
    <row r="25" spans="1:17" ht="14.25">
      <c r="A25" s="26" t="s">
        <v>53</v>
      </c>
      <c r="B25" s="9"/>
      <c r="C25" s="9"/>
      <c r="D25" s="29" t="s">
        <v>94</v>
      </c>
      <c r="E25" s="15">
        <f>E26+E63+E66+E68</f>
        <v>77906260</v>
      </c>
      <c r="F25" s="15">
        <f t="shared" ref="F25:P25" si="0">F26+F63+F66+F68</f>
        <v>56078422</v>
      </c>
      <c r="G25" s="15">
        <f t="shared" si="0"/>
        <v>27495112</v>
      </c>
      <c r="H25" s="15">
        <f t="shared" si="0"/>
        <v>2388405</v>
      </c>
      <c r="I25" s="15">
        <f t="shared" si="0"/>
        <v>21827838</v>
      </c>
      <c r="J25" s="15">
        <f t="shared" si="0"/>
        <v>13921655</v>
      </c>
      <c r="K25" s="15">
        <f t="shared" si="0"/>
        <v>13590340</v>
      </c>
      <c r="L25" s="15">
        <f t="shared" si="0"/>
        <v>331315</v>
      </c>
      <c r="M25" s="15">
        <f t="shared" si="0"/>
        <v>136300</v>
      </c>
      <c r="N25" s="15">
        <f t="shared" si="0"/>
        <v>32190</v>
      </c>
      <c r="O25" s="15">
        <f t="shared" si="0"/>
        <v>13590340</v>
      </c>
      <c r="P25" s="15">
        <f t="shared" si="0"/>
        <v>91827915</v>
      </c>
      <c r="Q25" s="8">
        <f>91352090-P25</f>
        <v>-475825</v>
      </c>
    </row>
    <row r="26" spans="1:17" ht="14.25">
      <c r="A26" s="26" t="s">
        <v>52</v>
      </c>
      <c r="B26" s="9"/>
      <c r="C26" s="9"/>
      <c r="D26" s="29" t="s">
        <v>94</v>
      </c>
      <c r="E26" s="15">
        <f>SUM(E27:E62)</f>
        <v>63905566</v>
      </c>
      <c r="F26" s="15">
        <f t="shared" ref="F26:P26" si="1">SUM(F27:F62)</f>
        <v>42077728</v>
      </c>
      <c r="G26" s="15">
        <f t="shared" si="1"/>
        <v>27495112</v>
      </c>
      <c r="H26" s="15">
        <f t="shared" si="1"/>
        <v>2388405</v>
      </c>
      <c r="I26" s="15">
        <f t="shared" si="1"/>
        <v>21827838</v>
      </c>
      <c r="J26" s="15">
        <f t="shared" si="1"/>
        <v>13921655</v>
      </c>
      <c r="K26" s="15">
        <f t="shared" si="1"/>
        <v>13590340</v>
      </c>
      <c r="L26" s="15">
        <f t="shared" si="1"/>
        <v>331315</v>
      </c>
      <c r="M26" s="15">
        <f t="shared" si="1"/>
        <v>136300</v>
      </c>
      <c r="N26" s="15">
        <f t="shared" si="1"/>
        <v>32190</v>
      </c>
      <c r="O26" s="15">
        <f t="shared" si="1"/>
        <v>13590340</v>
      </c>
      <c r="P26" s="15">
        <f t="shared" si="1"/>
        <v>77827221</v>
      </c>
    </row>
    <row r="27" spans="1:17" ht="38.25">
      <c r="A27" s="10" t="s">
        <v>95</v>
      </c>
      <c r="B27" s="10" t="s">
        <v>41</v>
      </c>
      <c r="C27" s="10" t="s">
        <v>4</v>
      </c>
      <c r="D27" s="5" t="s">
        <v>36</v>
      </c>
      <c r="E27" s="6">
        <f>24350304-300000</f>
        <v>24050304</v>
      </c>
      <c r="F27" s="6">
        <f t="shared" ref="F27:F46" si="2">E27</f>
        <v>24050304</v>
      </c>
      <c r="G27" s="6">
        <v>16818897</v>
      </c>
      <c r="H27" s="6">
        <f>1847564-300000</f>
        <v>1547564</v>
      </c>
      <c r="I27" s="6"/>
      <c r="J27" s="6">
        <f>L27+O27</f>
        <v>603090</v>
      </c>
      <c r="K27" s="6">
        <v>600000</v>
      </c>
      <c r="L27" s="6">
        <v>3090</v>
      </c>
      <c r="M27" s="6"/>
      <c r="N27" s="6"/>
      <c r="O27" s="6">
        <v>600000</v>
      </c>
      <c r="P27" s="6">
        <f t="shared" ref="P27:P46" si="3">E27+J27</f>
        <v>24653394</v>
      </c>
    </row>
    <row r="28" spans="1:17">
      <c r="A28" s="10" t="s">
        <v>96</v>
      </c>
      <c r="B28" s="10" t="s">
        <v>21</v>
      </c>
      <c r="C28" s="10" t="s">
        <v>7</v>
      </c>
      <c r="D28" s="5" t="s">
        <v>45</v>
      </c>
      <c r="E28" s="6">
        <v>819269</v>
      </c>
      <c r="F28" s="6">
        <f t="shared" si="2"/>
        <v>819269</v>
      </c>
      <c r="G28" s="6"/>
      <c r="H28" s="6"/>
      <c r="I28" s="6"/>
      <c r="J28" s="6">
        <f>L28+O28</f>
        <v>0</v>
      </c>
      <c r="K28" s="6"/>
      <c r="L28" s="6"/>
      <c r="M28" s="6"/>
      <c r="N28" s="6"/>
      <c r="O28" s="6"/>
      <c r="P28" s="6">
        <f t="shared" si="3"/>
        <v>819269</v>
      </c>
    </row>
    <row r="29" spans="1:17" ht="25.5">
      <c r="A29" s="10" t="s">
        <v>140</v>
      </c>
      <c r="B29" s="10" t="s">
        <v>46</v>
      </c>
      <c r="C29" s="10" t="s">
        <v>15</v>
      </c>
      <c r="D29" s="2" t="s">
        <v>47</v>
      </c>
      <c r="E29" s="6">
        <v>1014</v>
      </c>
      <c r="F29" s="6">
        <f t="shared" si="2"/>
        <v>1014</v>
      </c>
      <c r="G29" s="6"/>
      <c r="H29" s="6"/>
      <c r="I29" s="6"/>
      <c r="J29" s="6">
        <f t="shared" ref="J29:J47" si="4">L29+O29</f>
        <v>0</v>
      </c>
      <c r="K29" s="6"/>
      <c r="L29" s="6"/>
      <c r="M29" s="6"/>
      <c r="N29" s="6"/>
      <c r="O29" s="6"/>
      <c r="P29" s="6">
        <f t="shared" si="3"/>
        <v>1014</v>
      </c>
    </row>
    <row r="30" spans="1:17" ht="28.5" customHeight="1">
      <c r="A30" s="10" t="s">
        <v>108</v>
      </c>
      <c r="B30" s="10" t="s">
        <v>48</v>
      </c>
      <c r="C30" s="10" t="s">
        <v>15</v>
      </c>
      <c r="D30" s="2" t="s">
        <v>35</v>
      </c>
      <c r="E30" s="6">
        <v>65000</v>
      </c>
      <c r="F30" s="6">
        <f t="shared" si="2"/>
        <v>65000</v>
      </c>
      <c r="G30" s="6"/>
      <c r="H30" s="6"/>
      <c r="I30" s="6"/>
      <c r="J30" s="6">
        <f t="shared" si="4"/>
        <v>0</v>
      </c>
      <c r="K30" s="6"/>
      <c r="L30" s="6"/>
      <c r="M30" s="6"/>
      <c r="N30" s="6"/>
      <c r="O30" s="6"/>
      <c r="P30" s="6">
        <f t="shared" si="3"/>
        <v>65000</v>
      </c>
    </row>
    <row r="31" spans="1:17" ht="25.5">
      <c r="A31" s="10" t="s">
        <v>109</v>
      </c>
      <c r="B31" s="12">
        <v>3050</v>
      </c>
      <c r="C31" s="10" t="s">
        <v>15</v>
      </c>
      <c r="D31" s="17" t="s">
        <v>220</v>
      </c>
      <c r="E31" s="6">
        <v>42039</v>
      </c>
      <c r="F31" s="6">
        <f t="shared" si="2"/>
        <v>42039</v>
      </c>
      <c r="G31" s="6"/>
      <c r="H31" s="6"/>
      <c r="I31" s="6"/>
      <c r="J31" s="6">
        <f t="shared" si="4"/>
        <v>0</v>
      </c>
      <c r="K31" s="6"/>
      <c r="L31" s="6"/>
      <c r="M31" s="6"/>
      <c r="N31" s="6"/>
      <c r="O31" s="6"/>
      <c r="P31" s="6">
        <f t="shared" si="3"/>
        <v>42039</v>
      </c>
    </row>
    <row r="32" spans="1:17" ht="38.25">
      <c r="A32" s="10" t="s">
        <v>97</v>
      </c>
      <c r="B32" s="14" t="s">
        <v>60</v>
      </c>
      <c r="C32" s="10" t="s">
        <v>8</v>
      </c>
      <c r="D32" s="5" t="s">
        <v>25</v>
      </c>
      <c r="E32" s="6">
        <v>314843</v>
      </c>
      <c r="F32" s="6">
        <f t="shared" si="2"/>
        <v>314843</v>
      </c>
      <c r="G32" s="6"/>
      <c r="H32" s="6"/>
      <c r="I32" s="6"/>
      <c r="J32" s="6">
        <f t="shared" si="4"/>
        <v>0</v>
      </c>
      <c r="K32" s="6"/>
      <c r="L32" s="6"/>
      <c r="M32" s="6"/>
      <c r="N32" s="6"/>
      <c r="O32" s="6"/>
      <c r="P32" s="6">
        <f t="shared" si="3"/>
        <v>314843</v>
      </c>
    </row>
    <row r="33" spans="1:16" ht="51">
      <c r="A33" s="10" t="s">
        <v>110</v>
      </c>
      <c r="B33" s="12">
        <v>3160</v>
      </c>
      <c r="C33" s="10" t="s">
        <v>17</v>
      </c>
      <c r="D33" s="5" t="s">
        <v>223</v>
      </c>
      <c r="E33" s="6">
        <v>195960</v>
      </c>
      <c r="F33" s="6">
        <f t="shared" si="2"/>
        <v>195960</v>
      </c>
      <c r="G33" s="15"/>
      <c r="H33" s="15"/>
      <c r="I33" s="15"/>
      <c r="J33" s="6">
        <f t="shared" si="4"/>
        <v>0</v>
      </c>
      <c r="K33" s="15"/>
      <c r="L33" s="15"/>
      <c r="M33" s="15"/>
      <c r="N33" s="15"/>
      <c r="O33" s="15"/>
      <c r="P33" s="6">
        <f t="shared" si="3"/>
        <v>195960</v>
      </c>
    </row>
    <row r="34" spans="1:16">
      <c r="A34" s="10" t="s">
        <v>272</v>
      </c>
      <c r="B34" s="10" t="s">
        <v>273</v>
      </c>
      <c r="C34" s="10" t="s">
        <v>5</v>
      </c>
      <c r="D34" s="2" t="s">
        <v>274</v>
      </c>
      <c r="E34" s="6">
        <v>110386</v>
      </c>
      <c r="F34" s="6">
        <f t="shared" si="2"/>
        <v>110386</v>
      </c>
      <c r="G34" s="6"/>
      <c r="H34" s="6"/>
      <c r="I34" s="6"/>
      <c r="J34" s="6">
        <f t="shared" si="4"/>
        <v>0</v>
      </c>
      <c r="K34" s="6"/>
      <c r="L34" s="6"/>
      <c r="M34" s="6"/>
      <c r="N34" s="6"/>
      <c r="O34" s="6"/>
      <c r="P34" s="6">
        <f t="shared" si="3"/>
        <v>110386</v>
      </c>
    </row>
    <row r="35" spans="1:16">
      <c r="A35" s="10" t="s">
        <v>114</v>
      </c>
      <c r="B35" s="10" t="s">
        <v>111</v>
      </c>
      <c r="C35" s="10" t="s">
        <v>112</v>
      </c>
      <c r="D35" s="5" t="s">
        <v>113</v>
      </c>
      <c r="E35" s="6">
        <v>30000</v>
      </c>
      <c r="F35" s="6">
        <f t="shared" si="2"/>
        <v>30000</v>
      </c>
      <c r="G35" s="6"/>
      <c r="H35" s="6"/>
      <c r="I35" s="6"/>
      <c r="J35" s="6">
        <f t="shared" si="4"/>
        <v>0</v>
      </c>
      <c r="K35" s="6"/>
      <c r="L35" s="6"/>
      <c r="M35" s="6"/>
      <c r="N35" s="6"/>
      <c r="O35" s="6"/>
      <c r="P35" s="6">
        <f t="shared" si="3"/>
        <v>30000</v>
      </c>
    </row>
    <row r="36" spans="1:16" ht="38.25" hidden="1">
      <c r="A36" s="10" t="s">
        <v>269</v>
      </c>
      <c r="B36" s="10" t="s">
        <v>271</v>
      </c>
      <c r="C36" s="10" t="s">
        <v>15</v>
      </c>
      <c r="D36" s="5" t="s">
        <v>270</v>
      </c>
      <c r="E36" s="6"/>
      <c r="F36" s="6">
        <f t="shared" si="2"/>
        <v>0</v>
      </c>
      <c r="G36" s="6"/>
      <c r="H36" s="6"/>
      <c r="I36" s="6"/>
      <c r="J36" s="6"/>
      <c r="K36" s="6"/>
      <c r="L36" s="6"/>
      <c r="M36" s="6"/>
      <c r="N36" s="6"/>
      <c r="O36" s="6"/>
      <c r="P36" s="6">
        <f t="shared" si="3"/>
        <v>0</v>
      </c>
    </row>
    <row r="37" spans="1:16" ht="25.5">
      <c r="A37" s="10" t="s">
        <v>146</v>
      </c>
      <c r="B37" s="10" t="s">
        <v>145</v>
      </c>
      <c r="C37" s="10" t="s">
        <v>16</v>
      </c>
      <c r="D37" s="2" t="s">
        <v>147</v>
      </c>
      <c r="E37" s="6">
        <v>14138409</v>
      </c>
      <c r="F37" s="6">
        <f t="shared" si="2"/>
        <v>14138409</v>
      </c>
      <c r="G37" s="6">
        <v>10676215</v>
      </c>
      <c r="H37" s="6">
        <v>840841</v>
      </c>
      <c r="I37" s="6"/>
      <c r="J37" s="6">
        <f>L37+O37</f>
        <v>272735</v>
      </c>
      <c r="K37" s="6"/>
      <c r="L37" s="6">
        <v>272735</v>
      </c>
      <c r="M37" s="6">
        <v>136300</v>
      </c>
      <c r="N37" s="6">
        <v>32190</v>
      </c>
      <c r="O37" s="6"/>
      <c r="P37" s="6">
        <f>E37+J37</f>
        <v>14411144</v>
      </c>
    </row>
    <row r="38" spans="1:16" ht="18" customHeight="1">
      <c r="A38" s="10" t="s">
        <v>102</v>
      </c>
      <c r="B38" s="10" t="s">
        <v>62</v>
      </c>
      <c r="C38" s="10" t="s">
        <v>16</v>
      </c>
      <c r="D38" s="4" t="s">
        <v>63</v>
      </c>
      <c r="E38" s="6">
        <v>1136308</v>
      </c>
      <c r="F38" s="6">
        <f t="shared" si="2"/>
        <v>1136308</v>
      </c>
      <c r="G38" s="6"/>
      <c r="H38" s="6"/>
      <c r="I38" s="6"/>
      <c r="J38" s="6">
        <f t="shared" si="4"/>
        <v>0</v>
      </c>
      <c r="K38" s="6"/>
      <c r="L38" s="6"/>
      <c r="M38" s="6"/>
      <c r="N38" s="6"/>
      <c r="O38" s="6"/>
      <c r="P38" s="6">
        <f t="shared" si="3"/>
        <v>1136308</v>
      </c>
    </row>
    <row r="39" spans="1:16" ht="18" hidden="1" customHeight="1">
      <c r="A39" s="10" t="s">
        <v>117</v>
      </c>
      <c r="B39" s="10" t="s">
        <v>118</v>
      </c>
      <c r="C39" s="10" t="s">
        <v>120</v>
      </c>
      <c r="D39" s="4" t="s">
        <v>116</v>
      </c>
      <c r="E39" s="6"/>
      <c r="F39" s="6">
        <f t="shared" si="2"/>
        <v>0</v>
      </c>
      <c r="G39" s="6"/>
      <c r="H39" s="6"/>
      <c r="I39" s="6"/>
      <c r="J39" s="6">
        <f t="shared" si="4"/>
        <v>0</v>
      </c>
      <c r="K39" s="6"/>
      <c r="L39" s="6"/>
      <c r="M39" s="6"/>
      <c r="N39" s="6"/>
      <c r="O39" s="6"/>
      <c r="P39" s="6">
        <f t="shared" si="3"/>
        <v>0</v>
      </c>
    </row>
    <row r="40" spans="1:16" ht="39.75" hidden="1" customHeight="1">
      <c r="A40" s="10" t="s">
        <v>180</v>
      </c>
      <c r="B40" s="10" t="s">
        <v>176</v>
      </c>
      <c r="C40" s="10" t="s">
        <v>120</v>
      </c>
      <c r="D40" s="2" t="s">
        <v>181</v>
      </c>
      <c r="E40" s="6"/>
      <c r="F40" s="6">
        <f t="shared" si="2"/>
        <v>0</v>
      </c>
      <c r="G40" s="6"/>
      <c r="H40" s="6"/>
      <c r="I40" s="6"/>
      <c r="J40" s="6">
        <f t="shared" si="4"/>
        <v>0</v>
      </c>
      <c r="K40" s="6"/>
      <c r="L40" s="6"/>
      <c r="M40" s="6"/>
      <c r="N40" s="6"/>
      <c r="O40" s="6"/>
      <c r="P40" s="6">
        <f t="shared" si="3"/>
        <v>0</v>
      </c>
    </row>
    <row r="41" spans="1:16" ht="18" customHeight="1">
      <c r="A41" s="10" t="s">
        <v>122</v>
      </c>
      <c r="B41" s="10" t="s">
        <v>121</v>
      </c>
      <c r="C41" s="10" t="s">
        <v>120</v>
      </c>
      <c r="D41" s="4" t="s">
        <v>119</v>
      </c>
      <c r="E41" s="6">
        <f>14927838+1500000-600000</f>
        <v>15827838</v>
      </c>
      <c r="F41" s="6"/>
      <c r="G41" s="6"/>
      <c r="H41" s="6"/>
      <c r="I41" s="6">
        <f>E41</f>
        <v>15827838</v>
      </c>
      <c r="J41" s="6">
        <f t="shared" si="4"/>
        <v>0</v>
      </c>
      <c r="K41" s="6"/>
      <c r="L41" s="6"/>
      <c r="M41" s="6"/>
      <c r="N41" s="6"/>
      <c r="O41" s="6"/>
      <c r="P41" s="6">
        <f t="shared" si="3"/>
        <v>15827838</v>
      </c>
    </row>
    <row r="42" spans="1:16" ht="33" hidden="1" customHeight="1">
      <c r="A42" s="10" t="s">
        <v>192</v>
      </c>
      <c r="B42" s="10" t="s">
        <v>193</v>
      </c>
      <c r="C42" s="10" t="s">
        <v>77</v>
      </c>
      <c r="D42" s="2" t="s">
        <v>194</v>
      </c>
      <c r="E42" s="6"/>
      <c r="F42" s="6">
        <f t="shared" si="2"/>
        <v>0</v>
      </c>
      <c r="G42" s="6"/>
      <c r="H42" s="6"/>
      <c r="I42" s="6"/>
      <c r="J42" s="6">
        <f t="shared" si="4"/>
        <v>0</v>
      </c>
      <c r="K42" s="6"/>
      <c r="L42" s="6"/>
      <c r="M42" s="6"/>
      <c r="N42" s="6"/>
      <c r="O42" s="6"/>
      <c r="P42" s="6">
        <f t="shared" si="3"/>
        <v>0</v>
      </c>
    </row>
    <row r="43" spans="1:16" ht="54.75" hidden="1" customHeight="1">
      <c r="A43" s="10" t="s">
        <v>191</v>
      </c>
      <c r="B43" s="10" t="s">
        <v>76</v>
      </c>
      <c r="C43" s="10" t="s">
        <v>77</v>
      </c>
      <c r="D43" s="2" t="s">
        <v>78</v>
      </c>
      <c r="E43" s="6"/>
      <c r="F43" s="6">
        <f t="shared" si="2"/>
        <v>0</v>
      </c>
      <c r="G43" s="6"/>
      <c r="H43" s="6"/>
      <c r="I43" s="6"/>
      <c r="J43" s="6">
        <f>L43+O43</f>
        <v>0</v>
      </c>
      <c r="K43" s="6"/>
      <c r="L43" s="6"/>
      <c r="M43" s="6"/>
      <c r="N43" s="6"/>
      <c r="O43" s="6"/>
      <c r="P43" s="6">
        <f>E43+J43</f>
        <v>0</v>
      </c>
    </row>
    <row r="44" spans="1:16" ht="18" customHeight="1">
      <c r="A44" s="10" t="s">
        <v>182</v>
      </c>
      <c r="B44" s="10" t="s">
        <v>175</v>
      </c>
      <c r="C44" s="10" t="s">
        <v>24</v>
      </c>
      <c r="D44" s="4" t="s">
        <v>185</v>
      </c>
      <c r="E44" s="6">
        <v>20000</v>
      </c>
      <c r="F44" s="6">
        <f>E44</f>
        <v>20000</v>
      </c>
      <c r="G44" s="6"/>
      <c r="H44" s="6"/>
      <c r="I44" s="6"/>
      <c r="J44" s="6">
        <f t="shared" si="4"/>
        <v>0</v>
      </c>
      <c r="K44" s="6"/>
      <c r="L44" s="6"/>
      <c r="M44" s="6"/>
      <c r="N44" s="6"/>
      <c r="O44" s="6"/>
      <c r="P44" s="6">
        <f t="shared" si="3"/>
        <v>20000</v>
      </c>
    </row>
    <row r="45" spans="1:16" ht="18" hidden="1" customHeight="1">
      <c r="A45" s="10" t="s">
        <v>183</v>
      </c>
      <c r="B45" s="10" t="s">
        <v>174</v>
      </c>
      <c r="C45" s="10" t="s">
        <v>91</v>
      </c>
      <c r="D45" s="4" t="s">
        <v>206</v>
      </c>
      <c r="E45" s="6"/>
      <c r="F45" s="6">
        <f t="shared" si="2"/>
        <v>0</v>
      </c>
      <c r="G45" s="6"/>
      <c r="H45" s="6"/>
      <c r="I45" s="6"/>
      <c r="J45" s="6">
        <f t="shared" si="4"/>
        <v>0</v>
      </c>
      <c r="K45" s="6"/>
      <c r="L45" s="6"/>
      <c r="M45" s="6"/>
      <c r="N45" s="6"/>
      <c r="O45" s="6"/>
      <c r="P45" s="6">
        <f t="shared" si="3"/>
        <v>0</v>
      </c>
    </row>
    <row r="46" spans="1:16" ht="18" hidden="1" customHeight="1">
      <c r="A46" s="10" t="s">
        <v>184</v>
      </c>
      <c r="B46" s="10" t="s">
        <v>173</v>
      </c>
      <c r="C46" s="10" t="s">
        <v>91</v>
      </c>
      <c r="D46" s="4" t="s">
        <v>207</v>
      </c>
      <c r="E46" s="6"/>
      <c r="F46" s="6">
        <f t="shared" si="2"/>
        <v>0</v>
      </c>
      <c r="G46" s="6"/>
      <c r="H46" s="6"/>
      <c r="I46" s="6"/>
      <c r="J46" s="6">
        <f>L46+O46</f>
        <v>0</v>
      </c>
      <c r="K46" s="6"/>
      <c r="L46" s="6"/>
      <c r="M46" s="6"/>
      <c r="N46" s="6"/>
      <c r="O46" s="6"/>
      <c r="P46" s="6">
        <f t="shared" si="3"/>
        <v>0</v>
      </c>
    </row>
    <row r="47" spans="1:16" ht="31.7" hidden="1" customHeight="1">
      <c r="A47" s="10" t="s">
        <v>189</v>
      </c>
      <c r="B47" s="10" t="s">
        <v>188</v>
      </c>
      <c r="C47" s="10" t="s">
        <v>91</v>
      </c>
      <c r="D47" s="2" t="s">
        <v>190</v>
      </c>
      <c r="E47" s="6"/>
      <c r="F47" s="6">
        <f t="shared" ref="F47:F59" si="5">E47</f>
        <v>0</v>
      </c>
      <c r="G47" s="6"/>
      <c r="H47" s="6"/>
      <c r="I47" s="6"/>
      <c r="J47" s="6">
        <f t="shared" si="4"/>
        <v>0</v>
      </c>
      <c r="K47" s="6"/>
      <c r="L47" s="6"/>
      <c r="M47" s="6"/>
      <c r="N47" s="6"/>
      <c r="O47" s="6"/>
      <c r="P47" s="6">
        <f>E47+J47</f>
        <v>0</v>
      </c>
    </row>
    <row r="48" spans="1:16" ht="26.45" customHeight="1">
      <c r="A48" s="10" t="s">
        <v>130</v>
      </c>
      <c r="B48" s="10" t="s">
        <v>131</v>
      </c>
      <c r="C48" s="10" t="s">
        <v>132</v>
      </c>
      <c r="D48" s="2" t="s">
        <v>141</v>
      </c>
      <c r="E48" s="6">
        <v>6000000</v>
      </c>
      <c r="F48" s="6"/>
      <c r="G48" s="6"/>
      <c r="H48" s="6"/>
      <c r="I48" s="6">
        <f>E48</f>
        <v>6000000</v>
      </c>
      <c r="J48" s="6">
        <f t="shared" ref="J48:J60" si="6">L48+O48</f>
        <v>0</v>
      </c>
      <c r="K48" s="6"/>
      <c r="L48" s="6"/>
      <c r="M48" s="6"/>
      <c r="N48" s="6"/>
      <c r="O48" s="6"/>
      <c r="P48" s="6">
        <f t="shared" ref="P48:P60" si="7">E48+J48</f>
        <v>6000000</v>
      </c>
    </row>
    <row r="49" spans="1:16" ht="26.45" hidden="1" customHeight="1">
      <c r="A49" s="10" t="s">
        <v>215</v>
      </c>
      <c r="B49" s="10" t="s">
        <v>216</v>
      </c>
      <c r="C49" s="10" t="s">
        <v>218</v>
      </c>
      <c r="D49" s="2" t="s">
        <v>217</v>
      </c>
      <c r="E49" s="6"/>
      <c r="F49" s="6">
        <f>E49</f>
        <v>0</v>
      </c>
      <c r="G49" s="6"/>
      <c r="H49" s="6"/>
      <c r="I49" s="6"/>
      <c r="J49" s="6">
        <f t="shared" si="6"/>
        <v>0</v>
      </c>
      <c r="K49" s="6"/>
      <c r="L49" s="6"/>
      <c r="M49" s="6"/>
      <c r="N49" s="6"/>
      <c r="O49" s="6"/>
      <c r="P49" s="6">
        <f>E49+J49</f>
        <v>0</v>
      </c>
    </row>
    <row r="50" spans="1:16" ht="26.45" hidden="1" customHeight="1">
      <c r="A50" s="10" t="s">
        <v>195</v>
      </c>
      <c r="B50" s="10" t="s">
        <v>196</v>
      </c>
      <c r="C50" s="10" t="s">
        <v>20</v>
      </c>
      <c r="D50" s="2" t="s">
        <v>197</v>
      </c>
      <c r="E50" s="6"/>
      <c r="F50" s="6">
        <f t="shared" si="5"/>
        <v>0</v>
      </c>
      <c r="G50" s="6"/>
      <c r="H50" s="6"/>
      <c r="I50" s="6"/>
      <c r="J50" s="6">
        <f>L50+O50</f>
        <v>0</v>
      </c>
      <c r="K50" s="6"/>
      <c r="L50" s="6"/>
      <c r="M50" s="6"/>
      <c r="N50" s="6"/>
      <c r="O50" s="6"/>
      <c r="P50" s="6">
        <f>E50+J50</f>
        <v>0</v>
      </c>
    </row>
    <row r="51" spans="1:16" ht="17.45" customHeight="1">
      <c r="A51" s="10" t="s">
        <v>125</v>
      </c>
      <c r="B51" s="10" t="s">
        <v>124</v>
      </c>
      <c r="C51" s="10" t="s">
        <v>20</v>
      </c>
      <c r="D51" s="2" t="s">
        <v>123</v>
      </c>
      <c r="E51" s="6"/>
      <c r="F51" s="6">
        <f t="shared" si="5"/>
        <v>0</v>
      </c>
      <c r="G51" s="6"/>
      <c r="H51" s="6"/>
      <c r="I51" s="6"/>
      <c r="J51" s="6">
        <f t="shared" si="6"/>
        <v>9990340</v>
      </c>
      <c r="K51" s="6">
        <v>9990340</v>
      </c>
      <c r="L51" s="6"/>
      <c r="M51" s="6"/>
      <c r="N51" s="6"/>
      <c r="O51" s="6">
        <v>9990340</v>
      </c>
      <c r="P51" s="6">
        <f t="shared" si="7"/>
        <v>9990340</v>
      </c>
    </row>
    <row r="52" spans="1:16" ht="20.25" customHeight="1">
      <c r="A52" s="10" t="s">
        <v>99</v>
      </c>
      <c r="B52" s="10" t="s">
        <v>42</v>
      </c>
      <c r="C52" s="10" t="s">
        <v>20</v>
      </c>
      <c r="D52" s="31" t="s">
        <v>126</v>
      </c>
      <c r="E52" s="6">
        <v>41558</v>
      </c>
      <c r="F52" s="6">
        <f t="shared" si="5"/>
        <v>41558</v>
      </c>
      <c r="G52" s="15"/>
      <c r="H52" s="15"/>
      <c r="I52" s="15"/>
      <c r="J52" s="6">
        <f t="shared" si="6"/>
        <v>0</v>
      </c>
      <c r="K52" s="6"/>
      <c r="L52" s="15"/>
      <c r="M52" s="15"/>
      <c r="N52" s="15"/>
      <c r="O52" s="6"/>
      <c r="P52" s="6">
        <f t="shared" si="7"/>
        <v>41558</v>
      </c>
    </row>
    <row r="53" spans="1:16" ht="80.25" hidden="1" customHeight="1">
      <c r="A53" s="10" t="s">
        <v>242</v>
      </c>
      <c r="B53" s="10" t="s">
        <v>243</v>
      </c>
      <c r="C53" s="10" t="s">
        <v>20</v>
      </c>
      <c r="D53" s="31" t="s">
        <v>244</v>
      </c>
      <c r="E53" s="6"/>
      <c r="F53" s="6">
        <f t="shared" si="5"/>
        <v>0</v>
      </c>
      <c r="G53" s="15"/>
      <c r="H53" s="15"/>
      <c r="I53" s="15"/>
      <c r="J53" s="6">
        <f t="shared" si="6"/>
        <v>0</v>
      </c>
      <c r="K53" s="6"/>
      <c r="L53" s="6"/>
      <c r="M53" s="15"/>
      <c r="N53" s="15"/>
      <c r="O53" s="6"/>
      <c r="P53" s="6">
        <f t="shared" si="7"/>
        <v>0</v>
      </c>
    </row>
    <row r="54" spans="1:16" ht="20.25" customHeight="1">
      <c r="A54" s="10" t="s">
        <v>128</v>
      </c>
      <c r="B54" s="10" t="s">
        <v>129</v>
      </c>
      <c r="C54" s="10" t="s">
        <v>20</v>
      </c>
      <c r="D54" s="31" t="s">
        <v>127</v>
      </c>
      <c r="E54" s="6">
        <v>53000</v>
      </c>
      <c r="F54" s="6">
        <f t="shared" si="5"/>
        <v>53000</v>
      </c>
      <c r="G54" s="15"/>
      <c r="H54" s="15"/>
      <c r="I54" s="15"/>
      <c r="J54" s="6">
        <f t="shared" si="6"/>
        <v>0</v>
      </c>
      <c r="K54" s="6"/>
      <c r="L54" s="6"/>
      <c r="M54" s="15"/>
      <c r="N54" s="15"/>
      <c r="O54" s="6"/>
      <c r="P54" s="6">
        <f t="shared" si="7"/>
        <v>53000</v>
      </c>
    </row>
    <row r="55" spans="1:16" ht="27.75" customHeight="1">
      <c r="A55" s="10" t="s">
        <v>238</v>
      </c>
      <c r="B55" s="10" t="s">
        <v>239</v>
      </c>
      <c r="C55" s="10" t="s">
        <v>240</v>
      </c>
      <c r="D55" s="31" t="s">
        <v>241</v>
      </c>
      <c r="E55" s="6">
        <v>150000</v>
      </c>
      <c r="F55" s="6">
        <f t="shared" si="5"/>
        <v>150000</v>
      </c>
      <c r="G55" s="15"/>
      <c r="H55" s="6"/>
      <c r="I55" s="15"/>
      <c r="J55" s="6">
        <f t="shared" si="6"/>
        <v>0</v>
      </c>
      <c r="K55" s="6"/>
      <c r="L55" s="6"/>
      <c r="M55" s="15"/>
      <c r="N55" s="15"/>
      <c r="O55" s="6"/>
      <c r="P55" s="6">
        <f t="shared" si="7"/>
        <v>150000</v>
      </c>
    </row>
    <row r="56" spans="1:16" ht="20.25" hidden="1" customHeight="1">
      <c r="A56" s="10" t="s">
        <v>234</v>
      </c>
      <c r="B56" s="10" t="s">
        <v>235</v>
      </c>
      <c r="C56" s="10" t="s">
        <v>236</v>
      </c>
      <c r="D56" s="31" t="s">
        <v>237</v>
      </c>
      <c r="E56" s="6"/>
      <c r="F56" s="6">
        <f>E56</f>
        <v>0</v>
      </c>
      <c r="G56" s="15"/>
      <c r="H56" s="15"/>
      <c r="I56" s="15"/>
      <c r="J56" s="6">
        <v>0</v>
      </c>
      <c r="K56" s="6"/>
      <c r="L56" s="6"/>
      <c r="M56" s="15"/>
      <c r="N56" s="15"/>
      <c r="O56" s="6"/>
      <c r="P56" s="6">
        <f t="shared" si="7"/>
        <v>0</v>
      </c>
    </row>
    <row r="57" spans="1:16" ht="20.25" customHeight="1">
      <c r="A57" s="10" t="s">
        <v>133</v>
      </c>
      <c r="B57" s="10" t="s">
        <v>134</v>
      </c>
      <c r="C57" s="10" t="s">
        <v>135</v>
      </c>
      <c r="D57" s="31" t="s">
        <v>136</v>
      </c>
      <c r="E57" s="6"/>
      <c r="F57" s="6">
        <f t="shared" si="5"/>
        <v>0</v>
      </c>
      <c r="G57" s="15"/>
      <c r="H57" s="15"/>
      <c r="I57" s="15"/>
      <c r="J57" s="6">
        <f t="shared" si="6"/>
        <v>55490</v>
      </c>
      <c r="K57" s="6"/>
      <c r="L57" s="6">
        <v>55490</v>
      </c>
      <c r="M57" s="15"/>
      <c r="N57" s="15"/>
      <c r="O57" s="6"/>
      <c r="P57" s="6">
        <f t="shared" si="7"/>
        <v>55490</v>
      </c>
    </row>
    <row r="58" spans="1:16" ht="16.5" customHeight="1">
      <c r="A58" s="10" t="s">
        <v>98</v>
      </c>
      <c r="B58" s="10" t="s">
        <v>43</v>
      </c>
      <c r="C58" s="10" t="s">
        <v>6</v>
      </c>
      <c r="D58" s="2" t="s">
        <v>44</v>
      </c>
      <c r="E58" s="6">
        <v>833538</v>
      </c>
      <c r="F58" s="6">
        <f t="shared" si="5"/>
        <v>833538</v>
      </c>
      <c r="G58" s="6"/>
      <c r="H58" s="6"/>
      <c r="I58" s="6"/>
      <c r="J58" s="6">
        <f t="shared" si="6"/>
        <v>0</v>
      </c>
      <c r="K58" s="6"/>
      <c r="L58" s="6"/>
      <c r="M58" s="6"/>
      <c r="N58" s="6"/>
      <c r="O58" s="6"/>
      <c r="P58" s="6">
        <f t="shared" si="7"/>
        <v>833538</v>
      </c>
    </row>
    <row r="59" spans="1:16" ht="24" hidden="1" customHeight="1">
      <c r="A59" s="10" t="s">
        <v>254</v>
      </c>
      <c r="B59" s="10" t="s">
        <v>252</v>
      </c>
      <c r="C59" s="10" t="s">
        <v>7</v>
      </c>
      <c r="D59" s="2" t="s">
        <v>253</v>
      </c>
      <c r="E59" s="6"/>
      <c r="F59" s="6">
        <f t="shared" si="5"/>
        <v>0</v>
      </c>
      <c r="G59" s="15"/>
      <c r="H59" s="15"/>
      <c r="I59" s="15"/>
      <c r="J59" s="6">
        <f>L59+O59</f>
        <v>0</v>
      </c>
      <c r="K59" s="6"/>
      <c r="L59" s="15"/>
      <c r="M59" s="15"/>
      <c r="N59" s="15"/>
      <c r="O59" s="6"/>
      <c r="P59" s="6">
        <f>E59+J59</f>
        <v>0</v>
      </c>
    </row>
    <row r="60" spans="1:16" ht="48.75" hidden="1" customHeight="1">
      <c r="A60" s="10" t="s">
        <v>226</v>
      </c>
      <c r="B60" s="10" t="s">
        <v>227</v>
      </c>
      <c r="C60" s="10" t="s">
        <v>21</v>
      </c>
      <c r="D60" s="2" t="s">
        <v>228</v>
      </c>
      <c r="E60" s="6"/>
      <c r="F60" s="6"/>
      <c r="G60" s="47"/>
      <c r="H60" s="47"/>
      <c r="I60" s="6"/>
      <c r="J60" s="6">
        <f t="shared" si="6"/>
        <v>0</v>
      </c>
      <c r="K60" s="6"/>
      <c r="L60" s="6"/>
      <c r="M60" s="6"/>
      <c r="N60" s="6"/>
      <c r="O60" s="6"/>
      <c r="P60" s="6">
        <f t="shared" si="7"/>
        <v>0</v>
      </c>
    </row>
    <row r="61" spans="1:16" ht="16.5" customHeight="1">
      <c r="A61" s="10" t="s">
        <v>214</v>
      </c>
      <c r="B61" s="10" t="s">
        <v>49</v>
      </c>
      <c r="C61" s="10" t="s">
        <v>21</v>
      </c>
      <c r="D61" s="2" t="s">
        <v>187</v>
      </c>
      <c r="E61" s="6">
        <v>76100</v>
      </c>
      <c r="F61" s="6">
        <f>E61</f>
        <v>76100</v>
      </c>
      <c r="G61" s="36"/>
      <c r="H61" s="36"/>
      <c r="I61" s="15"/>
      <c r="J61" s="6">
        <f>L61+O61</f>
        <v>0</v>
      </c>
      <c r="K61" s="6"/>
      <c r="L61" s="15"/>
      <c r="M61" s="15"/>
      <c r="N61" s="15"/>
      <c r="O61" s="6"/>
      <c r="P61" s="6">
        <f>E61+J61</f>
        <v>76100</v>
      </c>
    </row>
    <row r="62" spans="1:16" ht="25.5">
      <c r="A62" s="10" t="s">
        <v>179</v>
      </c>
      <c r="B62" s="10" t="s">
        <v>178</v>
      </c>
      <c r="C62" s="10" t="s">
        <v>21</v>
      </c>
      <c r="D62" s="5" t="s">
        <v>186</v>
      </c>
      <c r="E62" s="6"/>
      <c r="F62" s="6">
        <f>E62</f>
        <v>0</v>
      </c>
      <c r="G62" s="15"/>
      <c r="H62" s="15"/>
      <c r="I62" s="15"/>
      <c r="J62" s="6">
        <f>L62+O62</f>
        <v>3000000</v>
      </c>
      <c r="K62" s="6">
        <v>3000000</v>
      </c>
      <c r="L62" s="15"/>
      <c r="M62" s="15"/>
      <c r="N62" s="15"/>
      <c r="O62" s="6">
        <v>3000000</v>
      </c>
      <c r="P62" s="6">
        <f>E62+J62</f>
        <v>3000000</v>
      </c>
    </row>
    <row r="63" spans="1:16" ht="28.15" customHeight="1">
      <c r="A63" s="9" t="s">
        <v>51</v>
      </c>
      <c r="B63" s="10"/>
      <c r="C63" s="9"/>
      <c r="D63" s="13" t="s">
        <v>248</v>
      </c>
      <c r="E63" s="15">
        <f>E64+E65</f>
        <v>7285392</v>
      </c>
      <c r="F63" s="15">
        <f t="shared" ref="F63:P63" si="8">F64+F65</f>
        <v>7285392</v>
      </c>
      <c r="G63" s="15">
        <f t="shared" si="8"/>
        <v>0</v>
      </c>
      <c r="H63" s="15">
        <f t="shared" si="8"/>
        <v>0</v>
      </c>
      <c r="I63" s="15">
        <f t="shared" si="8"/>
        <v>0</v>
      </c>
      <c r="J63" s="15">
        <f t="shared" si="8"/>
        <v>0</v>
      </c>
      <c r="K63" s="15">
        <f t="shared" si="8"/>
        <v>0</v>
      </c>
      <c r="L63" s="15">
        <f t="shared" si="8"/>
        <v>0</v>
      </c>
      <c r="M63" s="15">
        <f t="shared" si="8"/>
        <v>0</v>
      </c>
      <c r="N63" s="15">
        <f t="shared" si="8"/>
        <v>0</v>
      </c>
      <c r="O63" s="15">
        <f t="shared" si="8"/>
        <v>0</v>
      </c>
      <c r="P63" s="15">
        <f t="shared" si="8"/>
        <v>7285392</v>
      </c>
    </row>
    <row r="64" spans="1:16" ht="14.25" customHeight="1">
      <c r="A64" s="10" t="s">
        <v>50</v>
      </c>
      <c r="B64" s="12">
        <v>2010</v>
      </c>
      <c r="C64" s="10" t="s">
        <v>9</v>
      </c>
      <c r="D64" s="5" t="s">
        <v>30</v>
      </c>
      <c r="E64" s="6">
        <f>8285392-1000000</f>
        <v>7285392</v>
      </c>
      <c r="F64" s="6">
        <f>E64</f>
        <v>7285392</v>
      </c>
      <c r="G64" s="6"/>
      <c r="H64" s="6"/>
      <c r="I64" s="6"/>
      <c r="J64" s="6">
        <f>L64+O64</f>
        <v>0</v>
      </c>
      <c r="K64" s="6"/>
      <c r="L64" s="6"/>
      <c r="M64" s="6"/>
      <c r="N64" s="6"/>
      <c r="O64" s="6"/>
      <c r="P64" s="6">
        <f>E64+J64</f>
        <v>7285392</v>
      </c>
    </row>
    <row r="65" spans="1:16" ht="14.25" hidden="1" customHeight="1">
      <c r="A65" s="10" t="s">
        <v>232</v>
      </c>
      <c r="B65" s="12">
        <v>7322</v>
      </c>
      <c r="C65" s="10" t="s">
        <v>91</v>
      </c>
      <c r="D65" s="5" t="s">
        <v>233</v>
      </c>
      <c r="E65" s="6">
        <v>0</v>
      </c>
      <c r="F65" s="6"/>
      <c r="G65" s="6"/>
      <c r="H65" s="6"/>
      <c r="I65" s="6"/>
      <c r="J65" s="6">
        <f>L65+O65</f>
        <v>0</v>
      </c>
      <c r="K65" s="6"/>
      <c r="L65" s="6"/>
      <c r="M65" s="6"/>
      <c r="N65" s="6"/>
      <c r="O65" s="6"/>
      <c r="P65" s="6">
        <f>E65+J65</f>
        <v>0</v>
      </c>
    </row>
    <row r="66" spans="1:16" ht="37.5" customHeight="1">
      <c r="A66" s="9" t="s">
        <v>138</v>
      </c>
      <c r="B66" s="9"/>
      <c r="C66" s="9"/>
      <c r="D66" s="13" t="s">
        <v>249</v>
      </c>
      <c r="E66" s="15">
        <f>E67</f>
        <v>6715302</v>
      </c>
      <c r="F66" s="15">
        <f t="shared" ref="F66:P66" si="9">F67</f>
        <v>6715302</v>
      </c>
      <c r="G66" s="15">
        <f t="shared" si="9"/>
        <v>0</v>
      </c>
      <c r="H66" s="15">
        <f t="shared" si="9"/>
        <v>0</v>
      </c>
      <c r="I66" s="15">
        <f t="shared" si="9"/>
        <v>0</v>
      </c>
      <c r="J66" s="15">
        <f t="shared" si="9"/>
        <v>0</v>
      </c>
      <c r="K66" s="15">
        <f t="shared" si="9"/>
        <v>0</v>
      </c>
      <c r="L66" s="15">
        <f t="shared" si="9"/>
        <v>0</v>
      </c>
      <c r="M66" s="15">
        <f t="shared" si="9"/>
        <v>0</v>
      </c>
      <c r="N66" s="15">
        <f t="shared" si="9"/>
        <v>0</v>
      </c>
      <c r="O66" s="15">
        <f t="shared" si="9"/>
        <v>0</v>
      </c>
      <c r="P66" s="15">
        <f t="shared" si="9"/>
        <v>6715302</v>
      </c>
    </row>
    <row r="67" spans="1:16" ht="31.7" customHeight="1">
      <c r="A67" s="10" t="s">
        <v>139</v>
      </c>
      <c r="B67" s="10" t="s">
        <v>54</v>
      </c>
      <c r="C67" s="10" t="s">
        <v>72</v>
      </c>
      <c r="D67" s="5" t="s">
        <v>55</v>
      </c>
      <c r="E67" s="6">
        <v>6715302</v>
      </c>
      <c r="F67" s="6">
        <f>E67</f>
        <v>6715302</v>
      </c>
      <c r="G67" s="15"/>
      <c r="H67" s="15"/>
      <c r="I67" s="15"/>
      <c r="J67" s="6">
        <f>L67+O67</f>
        <v>0</v>
      </c>
      <c r="K67" s="6"/>
      <c r="L67" s="6"/>
      <c r="M67" s="15"/>
      <c r="N67" s="15"/>
      <c r="O67" s="6"/>
      <c r="P67" s="6">
        <f>E67+J67</f>
        <v>6715302</v>
      </c>
    </row>
    <row r="68" spans="1:16" ht="31.7" hidden="1" customHeight="1">
      <c r="A68" s="9" t="s">
        <v>246</v>
      </c>
      <c r="B68" s="10"/>
      <c r="C68" s="10"/>
      <c r="D68" s="13" t="s">
        <v>247</v>
      </c>
      <c r="E68" s="15">
        <f>E69</f>
        <v>0</v>
      </c>
      <c r="F68" s="15">
        <f t="shared" ref="F68:P68" si="10">F69</f>
        <v>0</v>
      </c>
      <c r="G68" s="15">
        <f t="shared" si="10"/>
        <v>0</v>
      </c>
      <c r="H68" s="15">
        <f t="shared" si="10"/>
        <v>0</v>
      </c>
      <c r="I68" s="15">
        <f t="shared" si="10"/>
        <v>0</v>
      </c>
      <c r="J68" s="15">
        <f t="shared" si="10"/>
        <v>0</v>
      </c>
      <c r="K68" s="15">
        <f t="shared" si="10"/>
        <v>0</v>
      </c>
      <c r="L68" s="15">
        <f t="shared" si="10"/>
        <v>0</v>
      </c>
      <c r="M68" s="15">
        <f t="shared" si="10"/>
        <v>0</v>
      </c>
      <c r="N68" s="15">
        <f t="shared" si="10"/>
        <v>0</v>
      </c>
      <c r="O68" s="15">
        <f t="shared" si="10"/>
        <v>0</v>
      </c>
      <c r="P68" s="15">
        <f t="shared" si="10"/>
        <v>0</v>
      </c>
    </row>
    <row r="69" spans="1:16" ht="79.150000000000006" hidden="1" customHeight="1">
      <c r="A69" s="10" t="s">
        <v>245</v>
      </c>
      <c r="B69" s="10" t="s">
        <v>243</v>
      </c>
      <c r="C69" s="10" t="s">
        <v>20</v>
      </c>
      <c r="D69" s="48" t="s">
        <v>244</v>
      </c>
      <c r="E69" s="6"/>
      <c r="F69" s="6">
        <f>E69</f>
        <v>0</v>
      </c>
      <c r="G69" s="15"/>
      <c r="H69" s="15"/>
      <c r="I69" s="15"/>
      <c r="J69" s="6">
        <f>L69+O69</f>
        <v>0</v>
      </c>
      <c r="K69" s="6"/>
      <c r="L69" s="6"/>
      <c r="M69" s="15"/>
      <c r="N69" s="15"/>
      <c r="O69" s="6"/>
      <c r="P69" s="6">
        <f>E69+J69</f>
        <v>0</v>
      </c>
    </row>
    <row r="70" spans="1:16" ht="28.5">
      <c r="A70" s="26" t="s">
        <v>56</v>
      </c>
      <c r="B70" s="9"/>
      <c r="C70" s="9"/>
      <c r="D70" s="25" t="s">
        <v>100</v>
      </c>
      <c r="E70" s="15">
        <f>E71</f>
        <v>142360810</v>
      </c>
      <c r="F70" s="15">
        <f t="shared" ref="F70:P70" si="11">F71</f>
        <v>142360810</v>
      </c>
      <c r="G70" s="15">
        <f t="shared" si="11"/>
        <v>107362213</v>
      </c>
      <c r="H70" s="15">
        <f t="shared" si="11"/>
        <v>7258432</v>
      </c>
      <c r="I70" s="15">
        <f t="shared" si="11"/>
        <v>0</v>
      </c>
      <c r="J70" s="15">
        <f t="shared" si="11"/>
        <v>9038678</v>
      </c>
      <c r="K70" s="15">
        <f t="shared" si="11"/>
        <v>6000000</v>
      </c>
      <c r="L70" s="15">
        <f t="shared" si="11"/>
        <v>3038678</v>
      </c>
      <c r="M70" s="15">
        <f t="shared" si="11"/>
        <v>891524</v>
      </c>
      <c r="N70" s="15">
        <f t="shared" si="11"/>
        <v>0</v>
      </c>
      <c r="O70" s="15">
        <f t="shared" si="11"/>
        <v>6000000</v>
      </c>
      <c r="P70" s="15">
        <f t="shared" si="11"/>
        <v>151399488</v>
      </c>
    </row>
    <row r="71" spans="1:16" ht="28.5">
      <c r="A71" s="26" t="s">
        <v>57</v>
      </c>
      <c r="B71" s="10"/>
      <c r="C71" s="9"/>
      <c r="D71" s="25" t="s">
        <v>100</v>
      </c>
      <c r="E71" s="15">
        <f t="shared" ref="E71:P71" si="12">SUM(E72:E106)</f>
        <v>142360810</v>
      </c>
      <c r="F71" s="15">
        <f t="shared" si="12"/>
        <v>142360810</v>
      </c>
      <c r="G71" s="15">
        <f t="shared" si="12"/>
        <v>107362213</v>
      </c>
      <c r="H71" s="15">
        <f t="shared" si="12"/>
        <v>7258432</v>
      </c>
      <c r="I71" s="15">
        <f t="shared" si="12"/>
        <v>0</v>
      </c>
      <c r="J71" s="15">
        <f t="shared" si="12"/>
        <v>9038678</v>
      </c>
      <c r="K71" s="15">
        <f t="shared" si="12"/>
        <v>6000000</v>
      </c>
      <c r="L71" s="15">
        <f t="shared" si="12"/>
        <v>3038678</v>
      </c>
      <c r="M71" s="15">
        <f t="shared" si="12"/>
        <v>891524</v>
      </c>
      <c r="N71" s="15">
        <f t="shared" si="12"/>
        <v>0</v>
      </c>
      <c r="O71" s="15">
        <f t="shared" si="12"/>
        <v>6000000</v>
      </c>
      <c r="P71" s="15">
        <f t="shared" si="12"/>
        <v>151399488</v>
      </c>
    </row>
    <row r="72" spans="1:16" ht="25.5">
      <c r="A72" s="14" t="s">
        <v>115</v>
      </c>
      <c r="B72" s="10" t="s">
        <v>22</v>
      </c>
      <c r="C72" s="10" t="s">
        <v>4</v>
      </c>
      <c r="D72" s="5" t="s">
        <v>149</v>
      </c>
      <c r="E72" s="6">
        <v>2515593</v>
      </c>
      <c r="F72" s="6">
        <f>E72</f>
        <v>2515593</v>
      </c>
      <c r="G72" s="6">
        <v>2042312</v>
      </c>
      <c r="H72" s="6"/>
      <c r="I72" s="6"/>
      <c r="J72" s="6">
        <f t="shared" ref="J72:J91" si="13">L72+O72</f>
        <v>0</v>
      </c>
      <c r="K72" s="6"/>
      <c r="L72" s="6"/>
      <c r="M72" s="6"/>
      <c r="N72" s="6"/>
      <c r="O72" s="6"/>
      <c r="P72" s="6">
        <f>E72+J72</f>
        <v>2515593</v>
      </c>
    </row>
    <row r="73" spans="1:16">
      <c r="A73" s="14" t="s">
        <v>58</v>
      </c>
      <c r="B73" s="34">
        <v>1010</v>
      </c>
      <c r="C73" s="14" t="s">
        <v>14</v>
      </c>
      <c r="D73" s="35" t="s">
        <v>64</v>
      </c>
      <c r="E73" s="6">
        <f>21461548-400090</f>
        <v>21061458</v>
      </c>
      <c r="F73" s="6">
        <f t="shared" ref="F73:F94" si="14">E73</f>
        <v>21061458</v>
      </c>
      <c r="G73" s="6">
        <v>15203794</v>
      </c>
      <c r="H73" s="6">
        <f>2429348-400090</f>
        <v>2029258</v>
      </c>
      <c r="I73" s="6"/>
      <c r="J73" s="6">
        <f t="shared" si="13"/>
        <v>1651040</v>
      </c>
      <c r="K73" s="6"/>
      <c r="L73" s="6">
        <v>1651040</v>
      </c>
      <c r="M73" s="6"/>
      <c r="N73" s="6"/>
      <c r="O73" s="6"/>
      <c r="P73" s="6">
        <f t="shared" ref="P73:P81" si="15">E73+J73</f>
        <v>22712498</v>
      </c>
    </row>
    <row r="74" spans="1:16" ht="25.5">
      <c r="A74" s="10" t="s">
        <v>151</v>
      </c>
      <c r="B74" s="10" t="s">
        <v>152</v>
      </c>
      <c r="C74" s="10" t="s">
        <v>11</v>
      </c>
      <c r="D74" s="2" t="s">
        <v>258</v>
      </c>
      <c r="E74" s="6">
        <f>29877054-5000000-799910</f>
        <v>24077144</v>
      </c>
      <c r="F74" s="6">
        <f t="shared" si="14"/>
        <v>24077144</v>
      </c>
      <c r="G74" s="6">
        <v>15130401</v>
      </c>
      <c r="H74" s="6">
        <f>4557337-799910</f>
        <v>3757427</v>
      </c>
      <c r="I74" s="6"/>
      <c r="J74" s="6">
        <f t="shared" si="13"/>
        <v>6060672</v>
      </c>
      <c r="K74" s="6">
        <f>5000000+1000000</f>
        <v>6000000</v>
      </c>
      <c r="L74" s="6">
        <v>60672</v>
      </c>
      <c r="M74" s="6"/>
      <c r="N74" s="6"/>
      <c r="O74" s="6">
        <f>5000000+1000000</f>
        <v>6000000</v>
      </c>
      <c r="P74" s="6">
        <f t="shared" si="15"/>
        <v>30137816</v>
      </c>
    </row>
    <row r="75" spans="1:16" ht="25.5">
      <c r="A75" s="10" t="s">
        <v>150</v>
      </c>
      <c r="B75" s="10" t="s">
        <v>153</v>
      </c>
      <c r="C75" s="10" t="s">
        <v>11</v>
      </c>
      <c r="D75" s="2" t="s">
        <v>257</v>
      </c>
      <c r="E75" s="6">
        <v>65945100</v>
      </c>
      <c r="F75" s="6">
        <f t="shared" si="14"/>
        <v>65945100</v>
      </c>
      <c r="G75" s="6">
        <v>54053361</v>
      </c>
      <c r="H75" s="6"/>
      <c r="I75" s="6"/>
      <c r="J75" s="6">
        <f t="shared" si="13"/>
        <v>0</v>
      </c>
      <c r="K75" s="6"/>
      <c r="L75" s="6"/>
      <c r="M75" s="6"/>
      <c r="N75" s="6"/>
      <c r="O75" s="6"/>
      <c r="P75" s="6">
        <f>E75+J75</f>
        <v>65945100</v>
      </c>
    </row>
    <row r="76" spans="1:16" ht="25.5" hidden="1">
      <c r="A76" s="10" t="s">
        <v>198</v>
      </c>
      <c r="B76" s="10" t="s">
        <v>199</v>
      </c>
      <c r="C76" s="10" t="s">
        <v>11</v>
      </c>
      <c r="D76" s="2" t="s">
        <v>154</v>
      </c>
      <c r="E76" s="6"/>
      <c r="F76" s="6">
        <f t="shared" si="14"/>
        <v>0</v>
      </c>
      <c r="G76" s="6"/>
      <c r="H76" s="6"/>
      <c r="I76" s="6"/>
      <c r="J76" s="6">
        <f t="shared" si="13"/>
        <v>0</v>
      </c>
      <c r="K76" s="6"/>
      <c r="L76" s="6"/>
      <c r="M76" s="6"/>
      <c r="N76" s="6"/>
      <c r="O76" s="6"/>
      <c r="P76" s="6">
        <f>E76+J76</f>
        <v>0</v>
      </c>
    </row>
    <row r="77" spans="1:16" ht="29.25" customHeight="1">
      <c r="A77" s="14" t="s">
        <v>155</v>
      </c>
      <c r="B77" s="14" t="s">
        <v>15</v>
      </c>
      <c r="C77" s="10" t="s">
        <v>12</v>
      </c>
      <c r="D77" s="2" t="s">
        <v>88</v>
      </c>
      <c r="E77" s="6">
        <v>4035051</v>
      </c>
      <c r="F77" s="6">
        <f>E77</f>
        <v>4035051</v>
      </c>
      <c r="G77" s="6">
        <v>3068543</v>
      </c>
      <c r="H77" s="6">
        <v>265293</v>
      </c>
      <c r="I77" s="6"/>
      <c r="J77" s="6">
        <f>L77+O77</f>
        <v>214500</v>
      </c>
      <c r="K77" s="6"/>
      <c r="L77" s="6">
        <v>214500</v>
      </c>
      <c r="M77" s="6"/>
      <c r="N77" s="6"/>
      <c r="O77" s="6"/>
      <c r="P77" s="6">
        <f>E77+J77</f>
        <v>4249551</v>
      </c>
    </row>
    <row r="78" spans="1:16" ht="13.9" customHeight="1">
      <c r="A78" s="10" t="s">
        <v>156</v>
      </c>
      <c r="B78" s="10" t="s">
        <v>157</v>
      </c>
      <c r="C78" s="10" t="s">
        <v>12</v>
      </c>
      <c r="D78" s="5" t="s">
        <v>224</v>
      </c>
      <c r="E78" s="6">
        <v>8378183</v>
      </c>
      <c r="F78" s="6">
        <f>E78</f>
        <v>8378183</v>
      </c>
      <c r="G78" s="6">
        <v>6403749</v>
      </c>
      <c r="H78" s="6">
        <v>506081</v>
      </c>
      <c r="I78" s="6"/>
      <c r="J78" s="6">
        <f>L78+O78</f>
        <v>1089630</v>
      </c>
      <c r="K78" s="6"/>
      <c r="L78" s="6">
        <v>1089630</v>
      </c>
      <c r="M78" s="6">
        <v>891524</v>
      </c>
      <c r="N78" s="6"/>
      <c r="O78" s="6"/>
      <c r="P78" s="6">
        <f>E78+J78</f>
        <v>9467813</v>
      </c>
    </row>
    <row r="79" spans="1:16">
      <c r="A79" s="10" t="s">
        <v>158</v>
      </c>
      <c r="B79" s="10" t="s">
        <v>159</v>
      </c>
      <c r="C79" s="10" t="s">
        <v>13</v>
      </c>
      <c r="D79" s="2" t="s">
        <v>65</v>
      </c>
      <c r="E79" s="6">
        <v>3929376</v>
      </c>
      <c r="F79" s="6">
        <f t="shared" si="14"/>
        <v>3929376</v>
      </c>
      <c r="G79" s="6">
        <v>2902157</v>
      </c>
      <c r="H79" s="6">
        <v>138427</v>
      </c>
      <c r="I79" s="6"/>
      <c r="J79" s="6">
        <f t="shared" si="13"/>
        <v>0</v>
      </c>
      <c r="K79" s="6"/>
      <c r="L79" s="6"/>
      <c r="M79" s="6"/>
      <c r="N79" s="6"/>
      <c r="O79" s="6"/>
      <c r="P79" s="6">
        <f t="shared" si="15"/>
        <v>3929376</v>
      </c>
    </row>
    <row r="80" spans="1:16" ht="17.100000000000001" customHeight="1">
      <c r="A80" s="10" t="s">
        <v>160</v>
      </c>
      <c r="B80" s="10" t="s">
        <v>161</v>
      </c>
      <c r="C80" s="10" t="s">
        <v>13</v>
      </c>
      <c r="D80" s="2" t="s">
        <v>66</v>
      </c>
      <c r="E80" s="6">
        <v>35150</v>
      </c>
      <c r="F80" s="6">
        <f t="shared" si="14"/>
        <v>35150</v>
      </c>
      <c r="G80" s="6"/>
      <c r="H80" s="6"/>
      <c r="I80" s="6"/>
      <c r="J80" s="6">
        <f t="shared" si="13"/>
        <v>0</v>
      </c>
      <c r="K80" s="6"/>
      <c r="L80" s="6"/>
      <c r="M80" s="6"/>
      <c r="N80" s="6"/>
      <c r="O80" s="6"/>
      <c r="P80" s="6">
        <f t="shared" si="15"/>
        <v>35150</v>
      </c>
    </row>
    <row r="81" spans="1:16" ht="27" customHeight="1">
      <c r="A81" s="14" t="s">
        <v>162</v>
      </c>
      <c r="B81" s="14" t="s">
        <v>163</v>
      </c>
      <c r="C81" s="10" t="s">
        <v>13</v>
      </c>
      <c r="D81" s="2" t="s">
        <v>164</v>
      </c>
      <c r="E81" s="6">
        <v>68617</v>
      </c>
      <c r="F81" s="6">
        <f t="shared" si="14"/>
        <v>68617</v>
      </c>
      <c r="G81" s="6">
        <v>51404</v>
      </c>
      <c r="H81" s="6"/>
      <c r="I81" s="6"/>
      <c r="J81" s="6">
        <f t="shared" si="13"/>
        <v>0</v>
      </c>
      <c r="K81" s="6"/>
      <c r="L81" s="6"/>
      <c r="M81" s="6"/>
      <c r="N81" s="6"/>
      <c r="O81" s="6"/>
      <c r="P81" s="6">
        <f t="shared" si="15"/>
        <v>68617</v>
      </c>
    </row>
    <row r="82" spans="1:16" ht="27" customHeight="1">
      <c r="A82" s="14" t="s">
        <v>168</v>
      </c>
      <c r="B82" s="14" t="s">
        <v>169</v>
      </c>
      <c r="C82" s="10" t="s">
        <v>13</v>
      </c>
      <c r="D82" s="2" t="s">
        <v>222</v>
      </c>
      <c r="E82" s="6">
        <v>1287354</v>
      </c>
      <c r="F82" s="6">
        <f t="shared" si="14"/>
        <v>1287354</v>
      </c>
      <c r="G82" s="6">
        <v>1055208</v>
      </c>
      <c r="H82" s="6"/>
      <c r="I82" s="6"/>
      <c r="J82" s="6">
        <f>L82+O82</f>
        <v>0</v>
      </c>
      <c r="K82" s="6"/>
      <c r="L82" s="6"/>
      <c r="M82" s="6"/>
      <c r="N82" s="6"/>
      <c r="O82" s="6"/>
      <c r="P82" s="6">
        <f t="shared" ref="P82:P87" si="16">E82+J82</f>
        <v>1287354</v>
      </c>
    </row>
    <row r="83" spans="1:16" ht="50.25" hidden="1" customHeight="1">
      <c r="A83" s="14" t="s">
        <v>229</v>
      </c>
      <c r="B83" s="14" t="s">
        <v>230</v>
      </c>
      <c r="C83" s="10" t="s">
        <v>13</v>
      </c>
      <c r="D83" s="2" t="s">
        <v>231</v>
      </c>
      <c r="E83" s="6"/>
      <c r="F83" s="6">
        <f t="shared" si="14"/>
        <v>0</v>
      </c>
      <c r="G83" s="6"/>
      <c r="H83" s="6"/>
      <c r="I83" s="6"/>
      <c r="J83" s="6">
        <f>L83+O83</f>
        <v>0</v>
      </c>
      <c r="K83" s="6"/>
      <c r="L83" s="6"/>
      <c r="M83" s="6"/>
      <c r="N83" s="6"/>
      <c r="O83" s="6"/>
      <c r="P83" s="6">
        <f t="shared" si="16"/>
        <v>0</v>
      </c>
    </row>
    <row r="84" spans="1:16" ht="27" customHeight="1">
      <c r="A84" s="14" t="s">
        <v>165</v>
      </c>
      <c r="B84" s="14" t="s">
        <v>166</v>
      </c>
      <c r="C84" s="10" t="s">
        <v>13</v>
      </c>
      <c r="D84" s="2" t="s">
        <v>167</v>
      </c>
      <c r="E84" s="6">
        <v>558017</v>
      </c>
      <c r="F84" s="6">
        <f t="shared" si="14"/>
        <v>558017</v>
      </c>
      <c r="G84" s="6">
        <v>447980</v>
      </c>
      <c r="H84" s="6"/>
      <c r="I84" s="6"/>
      <c r="J84" s="6">
        <f t="shared" si="13"/>
        <v>0</v>
      </c>
      <c r="K84" s="6"/>
      <c r="L84" s="6"/>
      <c r="M84" s="6"/>
      <c r="N84" s="6"/>
      <c r="O84" s="6"/>
      <c r="P84" s="6">
        <f t="shared" si="16"/>
        <v>558017</v>
      </c>
    </row>
    <row r="85" spans="1:16" ht="50.25" hidden="1" customHeight="1">
      <c r="A85" s="14" t="s">
        <v>208</v>
      </c>
      <c r="B85" s="14" t="s">
        <v>210</v>
      </c>
      <c r="C85" s="10" t="s">
        <v>13</v>
      </c>
      <c r="D85" s="2" t="s">
        <v>212</v>
      </c>
      <c r="E85" s="6"/>
      <c r="F85" s="6">
        <f t="shared" si="14"/>
        <v>0</v>
      </c>
      <c r="G85" s="6"/>
      <c r="H85" s="6"/>
      <c r="I85" s="6"/>
      <c r="J85" s="6">
        <f t="shared" ref="J85:J90" si="17">L85+O85</f>
        <v>0</v>
      </c>
      <c r="K85" s="6"/>
      <c r="L85" s="6"/>
      <c r="M85" s="6"/>
      <c r="N85" s="6"/>
      <c r="O85" s="6"/>
      <c r="P85" s="6">
        <f t="shared" si="16"/>
        <v>0</v>
      </c>
    </row>
    <row r="86" spans="1:16" ht="45" hidden="1" customHeight="1">
      <c r="A86" s="14" t="s">
        <v>209</v>
      </c>
      <c r="B86" s="14" t="s">
        <v>211</v>
      </c>
      <c r="C86" s="10" t="s">
        <v>13</v>
      </c>
      <c r="D86" s="2" t="s">
        <v>213</v>
      </c>
      <c r="E86" s="6"/>
      <c r="F86" s="6">
        <f>E86-I86</f>
        <v>0</v>
      </c>
      <c r="G86" s="6"/>
      <c r="H86" s="6"/>
      <c r="I86" s="6"/>
      <c r="J86" s="6">
        <f t="shared" si="17"/>
        <v>0</v>
      </c>
      <c r="K86" s="6"/>
      <c r="L86" s="6"/>
      <c r="M86" s="6"/>
      <c r="N86" s="6"/>
      <c r="O86" s="6"/>
      <c r="P86" s="6">
        <f t="shared" si="16"/>
        <v>0</v>
      </c>
    </row>
    <row r="87" spans="1:16" ht="41.25" hidden="1" customHeight="1">
      <c r="A87" s="14" t="s">
        <v>170</v>
      </c>
      <c r="B87" s="14" t="s">
        <v>171</v>
      </c>
      <c r="C87" s="10" t="s">
        <v>13</v>
      </c>
      <c r="D87" s="2" t="s">
        <v>172</v>
      </c>
      <c r="E87" s="6"/>
      <c r="F87" s="6">
        <f>E87</f>
        <v>0</v>
      </c>
      <c r="G87" s="6"/>
      <c r="H87" s="6"/>
      <c r="I87" s="6"/>
      <c r="J87" s="6">
        <f t="shared" si="17"/>
        <v>0</v>
      </c>
      <c r="K87" s="6"/>
      <c r="L87" s="6"/>
      <c r="M87" s="6"/>
      <c r="N87" s="6"/>
      <c r="O87" s="6"/>
      <c r="P87" s="6">
        <f t="shared" si="16"/>
        <v>0</v>
      </c>
    </row>
    <row r="88" spans="1:16" ht="40.700000000000003" hidden="1" customHeight="1">
      <c r="A88" s="14" t="s">
        <v>200</v>
      </c>
      <c r="B88" s="14" t="s">
        <v>201</v>
      </c>
      <c r="C88" s="10" t="s">
        <v>13</v>
      </c>
      <c r="D88" s="2" t="s">
        <v>202</v>
      </c>
      <c r="E88" s="6"/>
      <c r="F88" s="6">
        <f>E88</f>
        <v>0</v>
      </c>
      <c r="G88" s="6"/>
      <c r="H88" s="6"/>
      <c r="I88" s="6"/>
      <c r="J88" s="6">
        <f t="shared" si="17"/>
        <v>0</v>
      </c>
      <c r="K88" s="6"/>
      <c r="L88" s="6"/>
      <c r="M88" s="6"/>
      <c r="N88" s="6"/>
      <c r="O88" s="6"/>
      <c r="P88" s="6">
        <f t="shared" ref="P88:P106" si="18">E88+J88</f>
        <v>0</v>
      </c>
    </row>
    <row r="89" spans="1:16" ht="40.700000000000003" hidden="1" customHeight="1">
      <c r="A89" s="14" t="s">
        <v>263</v>
      </c>
      <c r="B89" s="14" t="s">
        <v>265</v>
      </c>
      <c r="C89" s="10" t="s">
        <v>13</v>
      </c>
      <c r="D89" s="2" t="s">
        <v>267</v>
      </c>
      <c r="E89" s="6"/>
      <c r="F89" s="6">
        <f>E89</f>
        <v>0</v>
      </c>
      <c r="G89" s="6"/>
      <c r="H89" s="6"/>
      <c r="I89" s="6"/>
      <c r="J89" s="6">
        <f t="shared" si="17"/>
        <v>0</v>
      </c>
      <c r="K89" s="6"/>
      <c r="L89" s="6"/>
      <c r="M89" s="6"/>
      <c r="N89" s="6"/>
      <c r="O89" s="6"/>
      <c r="P89" s="6">
        <f t="shared" si="18"/>
        <v>0</v>
      </c>
    </row>
    <row r="90" spans="1:16" ht="40.700000000000003" hidden="1" customHeight="1">
      <c r="A90" s="14" t="s">
        <v>264</v>
      </c>
      <c r="B90" s="14" t="s">
        <v>266</v>
      </c>
      <c r="C90" s="10" t="s">
        <v>13</v>
      </c>
      <c r="D90" s="2" t="s">
        <v>268</v>
      </c>
      <c r="E90" s="6"/>
      <c r="F90" s="6">
        <f>E90</f>
        <v>0</v>
      </c>
      <c r="G90" s="6"/>
      <c r="H90" s="6"/>
      <c r="I90" s="6"/>
      <c r="J90" s="6">
        <f t="shared" si="17"/>
        <v>0</v>
      </c>
      <c r="K90" s="6"/>
      <c r="L90" s="6"/>
      <c r="M90" s="6"/>
      <c r="N90" s="6"/>
      <c r="O90" s="6"/>
      <c r="P90" s="6">
        <f t="shared" si="18"/>
        <v>0</v>
      </c>
    </row>
    <row r="91" spans="1:16" ht="25.5" hidden="1">
      <c r="A91" s="10" t="s">
        <v>40</v>
      </c>
      <c r="B91" s="10" t="s">
        <v>28</v>
      </c>
      <c r="C91" s="10" t="s">
        <v>8</v>
      </c>
      <c r="D91" s="2" t="s">
        <v>34</v>
      </c>
      <c r="E91" s="6"/>
      <c r="F91" s="6">
        <f t="shared" si="14"/>
        <v>0</v>
      </c>
      <c r="G91" s="6"/>
      <c r="H91" s="6"/>
      <c r="I91" s="6"/>
      <c r="J91" s="6">
        <f t="shared" si="13"/>
        <v>0</v>
      </c>
      <c r="K91" s="6"/>
      <c r="L91" s="6"/>
      <c r="M91" s="6"/>
      <c r="N91" s="6"/>
      <c r="O91" s="6"/>
      <c r="P91" s="6">
        <f t="shared" si="18"/>
        <v>0</v>
      </c>
    </row>
    <row r="92" spans="1:16" ht="40.5" hidden="1" customHeight="1">
      <c r="A92" s="10" t="s">
        <v>275</v>
      </c>
      <c r="B92" s="10" t="s">
        <v>276</v>
      </c>
      <c r="C92" s="10" t="s">
        <v>13</v>
      </c>
      <c r="D92" s="2" t="s">
        <v>277</v>
      </c>
      <c r="E92" s="6"/>
      <c r="F92" s="6">
        <f t="shared" si="14"/>
        <v>0</v>
      </c>
      <c r="G92" s="6"/>
      <c r="H92" s="6"/>
      <c r="I92" s="6"/>
      <c r="J92" s="6">
        <f t="shared" ref="J92:J101" si="19">L92+O92</f>
        <v>0</v>
      </c>
      <c r="K92" s="6"/>
      <c r="L92" s="6"/>
      <c r="M92" s="6"/>
      <c r="N92" s="6"/>
      <c r="O92" s="6"/>
      <c r="P92" s="6">
        <f t="shared" si="18"/>
        <v>0</v>
      </c>
    </row>
    <row r="93" spans="1:16" ht="36.75" hidden="1" customHeight="1">
      <c r="A93" s="10" t="s">
        <v>278</v>
      </c>
      <c r="B93" s="10" t="s">
        <v>279</v>
      </c>
      <c r="C93" s="10" t="s">
        <v>13</v>
      </c>
      <c r="D93" s="2" t="s">
        <v>280</v>
      </c>
      <c r="E93" s="6"/>
      <c r="F93" s="6">
        <f t="shared" si="14"/>
        <v>0</v>
      </c>
      <c r="G93" s="6"/>
      <c r="H93" s="6"/>
      <c r="I93" s="6"/>
      <c r="J93" s="6">
        <f t="shared" si="19"/>
        <v>0</v>
      </c>
      <c r="K93" s="6"/>
      <c r="L93" s="6"/>
      <c r="M93" s="6"/>
      <c r="N93" s="6"/>
      <c r="O93" s="6"/>
      <c r="P93" s="6">
        <f t="shared" si="18"/>
        <v>0</v>
      </c>
    </row>
    <row r="94" spans="1:16" ht="36.75" customHeight="1">
      <c r="A94" s="10" t="s">
        <v>40</v>
      </c>
      <c r="B94" s="10" t="s">
        <v>28</v>
      </c>
      <c r="C94" s="10" t="s">
        <v>8</v>
      </c>
      <c r="D94" s="2" t="s">
        <v>34</v>
      </c>
      <c r="E94" s="6">
        <v>10000</v>
      </c>
      <c r="F94" s="6">
        <f t="shared" si="14"/>
        <v>10000</v>
      </c>
      <c r="G94" s="6"/>
      <c r="H94" s="6"/>
      <c r="I94" s="6"/>
      <c r="J94" s="6">
        <f t="shared" si="19"/>
        <v>0</v>
      </c>
      <c r="K94" s="6"/>
      <c r="L94" s="6"/>
      <c r="M94" s="6"/>
      <c r="N94" s="6"/>
      <c r="O94" s="6"/>
      <c r="P94" s="6">
        <f t="shared" si="18"/>
        <v>10000</v>
      </c>
    </row>
    <row r="95" spans="1:16" ht="27.75" customHeight="1">
      <c r="A95" s="10" t="s">
        <v>59</v>
      </c>
      <c r="B95" s="14" t="s">
        <v>60</v>
      </c>
      <c r="C95" s="10" t="s">
        <v>8</v>
      </c>
      <c r="D95" s="5" t="s">
        <v>25</v>
      </c>
      <c r="E95" s="6">
        <v>664312</v>
      </c>
      <c r="F95" s="6">
        <f>E95</f>
        <v>664312</v>
      </c>
      <c r="G95" s="6"/>
      <c r="H95" s="6"/>
      <c r="I95" s="6"/>
      <c r="J95" s="6">
        <f t="shared" si="19"/>
        <v>0</v>
      </c>
      <c r="K95" s="6"/>
      <c r="L95" s="6"/>
      <c r="M95" s="6"/>
      <c r="N95" s="6"/>
      <c r="O95" s="6"/>
      <c r="P95" s="6">
        <f t="shared" si="18"/>
        <v>664312</v>
      </c>
    </row>
    <row r="96" spans="1:16">
      <c r="A96" s="10" t="s">
        <v>103</v>
      </c>
      <c r="B96" s="10" t="s">
        <v>26</v>
      </c>
      <c r="C96" s="10" t="s">
        <v>18</v>
      </c>
      <c r="D96" s="5" t="s">
        <v>37</v>
      </c>
      <c r="E96" s="6">
        <v>2879545</v>
      </c>
      <c r="F96" s="6">
        <f t="shared" ref="F96:F106" si="20">E96</f>
        <v>2879545</v>
      </c>
      <c r="G96" s="6">
        <v>2204621</v>
      </c>
      <c r="H96" s="6">
        <v>82726</v>
      </c>
      <c r="I96" s="6"/>
      <c r="J96" s="6">
        <f t="shared" si="19"/>
        <v>15541</v>
      </c>
      <c r="K96" s="6"/>
      <c r="L96" s="6">
        <v>15541</v>
      </c>
      <c r="M96" s="6"/>
      <c r="N96" s="6"/>
      <c r="O96" s="6"/>
      <c r="P96" s="6">
        <f t="shared" si="18"/>
        <v>2895086</v>
      </c>
    </row>
    <row r="97" spans="1:16">
      <c r="A97" s="10" t="s">
        <v>104</v>
      </c>
      <c r="B97" s="10" t="s">
        <v>39</v>
      </c>
      <c r="C97" s="10" t="s">
        <v>18</v>
      </c>
      <c r="D97" s="32" t="s">
        <v>38</v>
      </c>
      <c r="E97" s="6">
        <v>260628</v>
      </c>
      <c r="F97" s="6">
        <f t="shared" si="20"/>
        <v>260628</v>
      </c>
      <c r="G97" s="6">
        <v>192833</v>
      </c>
      <c r="H97" s="6">
        <v>13693</v>
      </c>
      <c r="I97" s="6"/>
      <c r="J97" s="6">
        <f t="shared" si="19"/>
        <v>600</v>
      </c>
      <c r="K97" s="6"/>
      <c r="L97" s="6">
        <v>600</v>
      </c>
      <c r="M97" s="6"/>
      <c r="N97" s="6"/>
      <c r="O97" s="6"/>
      <c r="P97" s="6">
        <f t="shared" si="18"/>
        <v>261228</v>
      </c>
    </row>
    <row r="98" spans="1:16" ht="25.5">
      <c r="A98" s="10" t="s">
        <v>105</v>
      </c>
      <c r="B98" s="10" t="s">
        <v>27</v>
      </c>
      <c r="C98" s="10" t="s">
        <v>23</v>
      </c>
      <c r="D98" s="5" t="s">
        <v>69</v>
      </c>
      <c r="E98" s="6">
        <v>4240385</v>
      </c>
      <c r="F98" s="6">
        <f t="shared" si="20"/>
        <v>4240385</v>
      </c>
      <c r="G98" s="6">
        <v>3113530</v>
      </c>
      <c r="H98" s="6">
        <v>396997</v>
      </c>
      <c r="I98" s="6"/>
      <c r="J98" s="6">
        <f t="shared" si="19"/>
        <v>6695</v>
      </c>
      <c r="K98" s="6"/>
      <c r="L98" s="6">
        <v>6695</v>
      </c>
      <c r="M98" s="6"/>
      <c r="N98" s="6"/>
      <c r="O98" s="6"/>
      <c r="P98" s="6">
        <f t="shared" si="18"/>
        <v>4247080</v>
      </c>
    </row>
    <row r="99" spans="1:16">
      <c r="A99" s="10" t="s">
        <v>106</v>
      </c>
      <c r="B99" s="10" t="s">
        <v>67</v>
      </c>
      <c r="C99" s="10" t="s">
        <v>19</v>
      </c>
      <c r="D99" s="32" t="s">
        <v>68</v>
      </c>
      <c r="E99" s="6">
        <v>479406</v>
      </c>
      <c r="F99" s="6">
        <f t="shared" si="20"/>
        <v>479406</v>
      </c>
      <c r="G99" s="6"/>
      <c r="H99" s="6"/>
      <c r="I99" s="6"/>
      <c r="J99" s="6">
        <f t="shared" si="19"/>
        <v>0</v>
      </c>
      <c r="K99" s="6"/>
      <c r="L99" s="6"/>
      <c r="M99" s="6"/>
      <c r="N99" s="6"/>
      <c r="O99" s="6"/>
      <c r="P99" s="6">
        <f t="shared" si="18"/>
        <v>479406</v>
      </c>
    </row>
    <row r="100" spans="1:16" ht="25.5">
      <c r="A100" s="10" t="s">
        <v>101</v>
      </c>
      <c r="B100" s="10" t="s">
        <v>29</v>
      </c>
      <c r="C100" s="10" t="s">
        <v>10</v>
      </c>
      <c r="D100" s="33" t="s">
        <v>31</v>
      </c>
      <c r="E100" s="6">
        <v>1927220</v>
      </c>
      <c r="F100" s="6">
        <f t="shared" si="20"/>
        <v>1927220</v>
      </c>
      <c r="G100" s="6">
        <v>1492320</v>
      </c>
      <c r="H100" s="6">
        <v>68530</v>
      </c>
      <c r="I100" s="6"/>
      <c r="J100" s="6">
        <f t="shared" si="19"/>
        <v>0</v>
      </c>
      <c r="K100" s="6"/>
      <c r="L100" s="6"/>
      <c r="M100" s="6"/>
      <c r="N100" s="6"/>
      <c r="O100" s="6"/>
      <c r="P100" s="6">
        <f>E100+J100</f>
        <v>1927220</v>
      </c>
    </row>
    <row r="101" spans="1:16" ht="38.25">
      <c r="A101" s="10" t="s">
        <v>61</v>
      </c>
      <c r="B101" s="10" t="s">
        <v>32</v>
      </c>
      <c r="C101" s="10" t="s">
        <v>10</v>
      </c>
      <c r="D101" s="2" t="s">
        <v>33</v>
      </c>
      <c r="E101" s="6">
        <v>8271</v>
      </c>
      <c r="F101" s="6">
        <f t="shared" si="20"/>
        <v>8271</v>
      </c>
      <c r="G101" s="15"/>
      <c r="H101" s="15"/>
      <c r="I101" s="15"/>
      <c r="J101" s="6">
        <f t="shared" si="19"/>
        <v>0</v>
      </c>
      <c r="K101" s="15"/>
      <c r="L101" s="15"/>
      <c r="M101" s="15"/>
      <c r="N101" s="15"/>
      <c r="O101" s="15"/>
      <c r="P101" s="6">
        <f t="shared" si="18"/>
        <v>8271</v>
      </c>
    </row>
    <row r="102" spans="1:16" hidden="1">
      <c r="A102" s="10" t="s">
        <v>177</v>
      </c>
      <c r="B102" s="10" t="s">
        <v>92</v>
      </c>
      <c r="C102" s="10" t="s">
        <v>91</v>
      </c>
      <c r="D102" s="2" t="s">
        <v>93</v>
      </c>
      <c r="E102" s="6"/>
      <c r="F102" s="6">
        <f t="shared" si="20"/>
        <v>0</v>
      </c>
      <c r="G102" s="15"/>
      <c r="H102" s="15"/>
      <c r="I102" s="15"/>
      <c r="J102" s="6">
        <f>L102+O102</f>
        <v>0</v>
      </c>
      <c r="K102" s="6"/>
      <c r="L102" s="15"/>
      <c r="M102" s="15"/>
      <c r="N102" s="15"/>
      <c r="O102" s="6"/>
      <c r="P102" s="6">
        <f t="shared" si="18"/>
        <v>0</v>
      </c>
    </row>
    <row r="103" spans="1:16" hidden="1">
      <c r="A103" s="10" t="s">
        <v>203</v>
      </c>
      <c r="B103" s="10" t="s">
        <v>204</v>
      </c>
      <c r="C103" s="10" t="s">
        <v>91</v>
      </c>
      <c r="D103" s="2" t="s">
        <v>205</v>
      </c>
      <c r="E103" s="6"/>
      <c r="F103" s="6">
        <f t="shared" si="20"/>
        <v>0</v>
      </c>
      <c r="G103" s="15"/>
      <c r="H103" s="15"/>
      <c r="I103" s="15"/>
      <c r="J103" s="6">
        <f>L103+O103</f>
        <v>0</v>
      </c>
      <c r="K103" s="6"/>
      <c r="L103" s="15"/>
      <c r="M103" s="15"/>
      <c r="N103" s="15"/>
      <c r="O103" s="6"/>
      <c r="P103" s="6">
        <f>E103+J103</f>
        <v>0</v>
      </c>
    </row>
    <row r="104" spans="1:16" ht="25.5" hidden="1">
      <c r="A104" s="10" t="s">
        <v>251</v>
      </c>
      <c r="B104" s="10" t="s">
        <v>252</v>
      </c>
      <c r="C104" s="10" t="s">
        <v>7</v>
      </c>
      <c r="D104" s="2" t="s">
        <v>253</v>
      </c>
      <c r="E104" s="6"/>
      <c r="F104" s="6">
        <f>E104</f>
        <v>0</v>
      </c>
      <c r="G104" s="15"/>
      <c r="H104" s="15"/>
      <c r="I104" s="15"/>
      <c r="J104" s="6">
        <f>L104+O104</f>
        <v>0</v>
      </c>
      <c r="K104" s="6"/>
      <c r="L104" s="15"/>
      <c r="M104" s="15"/>
      <c r="N104" s="15"/>
      <c r="O104" s="6"/>
      <c r="P104" s="6">
        <f>E104+J104</f>
        <v>0</v>
      </c>
    </row>
    <row r="105" spans="1:16" hidden="1">
      <c r="A105" s="14" t="s">
        <v>89</v>
      </c>
      <c r="B105" s="14" t="s">
        <v>49</v>
      </c>
      <c r="C105" s="10" t="s">
        <v>21</v>
      </c>
      <c r="D105" s="2" t="s">
        <v>187</v>
      </c>
      <c r="E105" s="6"/>
      <c r="F105" s="6">
        <f t="shared" si="20"/>
        <v>0</v>
      </c>
      <c r="G105" s="15"/>
      <c r="H105" s="15"/>
      <c r="I105" s="15"/>
      <c r="J105" s="6">
        <f>L105+O105</f>
        <v>0</v>
      </c>
      <c r="K105" s="6"/>
      <c r="L105" s="15"/>
      <c r="M105" s="15"/>
      <c r="N105" s="15"/>
      <c r="O105" s="6"/>
      <c r="P105" s="6">
        <f t="shared" si="18"/>
        <v>0</v>
      </c>
    </row>
    <row r="106" spans="1:16" ht="25.5" hidden="1">
      <c r="A106" s="14"/>
      <c r="B106" s="14"/>
      <c r="C106" s="10"/>
      <c r="D106" s="2" t="s">
        <v>90</v>
      </c>
      <c r="E106" s="6"/>
      <c r="F106" s="6">
        <f t="shared" si="20"/>
        <v>0</v>
      </c>
      <c r="G106" s="15"/>
      <c r="H106" s="15"/>
      <c r="I106" s="15"/>
      <c r="J106" s="6">
        <f>L106+O106</f>
        <v>0</v>
      </c>
      <c r="K106" s="6"/>
      <c r="L106" s="15"/>
      <c r="M106" s="15"/>
      <c r="N106" s="15"/>
      <c r="O106" s="6"/>
      <c r="P106" s="6">
        <f t="shared" si="18"/>
        <v>0</v>
      </c>
    </row>
    <row r="107" spans="1:16" ht="14.25">
      <c r="A107" s="54" t="s">
        <v>259</v>
      </c>
      <c r="B107" s="14"/>
      <c r="C107" s="10"/>
      <c r="D107" s="55" t="s">
        <v>262</v>
      </c>
      <c r="E107" s="15">
        <f>E108</f>
        <v>1166459</v>
      </c>
      <c r="F107" s="15">
        <f t="shared" ref="F107:P109" si="21">F108</f>
        <v>1166459</v>
      </c>
      <c r="G107" s="15">
        <f t="shared" si="21"/>
        <v>920605</v>
      </c>
      <c r="H107" s="15">
        <f t="shared" si="21"/>
        <v>10233</v>
      </c>
      <c r="I107" s="15">
        <f t="shared" si="21"/>
        <v>0</v>
      </c>
      <c r="J107" s="15">
        <f t="shared" si="21"/>
        <v>0</v>
      </c>
      <c r="K107" s="15">
        <f t="shared" si="21"/>
        <v>0</v>
      </c>
      <c r="L107" s="15">
        <f t="shared" si="21"/>
        <v>0</v>
      </c>
      <c r="M107" s="15">
        <f t="shared" si="21"/>
        <v>0</v>
      </c>
      <c r="N107" s="15">
        <f t="shared" si="21"/>
        <v>0</v>
      </c>
      <c r="O107" s="15">
        <f t="shared" si="21"/>
        <v>0</v>
      </c>
      <c r="P107" s="15">
        <f t="shared" si="21"/>
        <v>1166459</v>
      </c>
    </row>
    <row r="108" spans="1:16" ht="14.25">
      <c r="A108" s="54" t="s">
        <v>260</v>
      </c>
      <c r="B108" s="14"/>
      <c r="C108" s="10"/>
      <c r="D108" s="55" t="s">
        <v>262</v>
      </c>
      <c r="E108" s="15">
        <f>E109</f>
        <v>1166459</v>
      </c>
      <c r="F108" s="15">
        <f t="shared" si="21"/>
        <v>1166459</v>
      </c>
      <c r="G108" s="15">
        <f t="shared" si="21"/>
        <v>920605</v>
      </c>
      <c r="H108" s="15">
        <f t="shared" si="21"/>
        <v>10233</v>
      </c>
      <c r="I108" s="15">
        <f t="shared" si="21"/>
        <v>0</v>
      </c>
      <c r="J108" s="15">
        <f t="shared" si="21"/>
        <v>0</v>
      </c>
      <c r="K108" s="15">
        <f t="shared" si="21"/>
        <v>0</v>
      </c>
      <c r="L108" s="15">
        <f t="shared" si="21"/>
        <v>0</v>
      </c>
      <c r="M108" s="15">
        <f t="shared" si="21"/>
        <v>0</v>
      </c>
      <c r="N108" s="15">
        <f t="shared" si="21"/>
        <v>0</v>
      </c>
      <c r="O108" s="15">
        <f t="shared" si="21"/>
        <v>0</v>
      </c>
      <c r="P108" s="15">
        <f t="shared" si="21"/>
        <v>1166459</v>
      </c>
    </row>
    <row r="109" spans="1:16" ht="25.5">
      <c r="A109" s="14" t="s">
        <v>261</v>
      </c>
      <c r="B109" s="14" t="s">
        <v>22</v>
      </c>
      <c r="C109" s="10" t="s">
        <v>4</v>
      </c>
      <c r="D109" s="5" t="s">
        <v>148</v>
      </c>
      <c r="E109" s="6">
        <v>1166459</v>
      </c>
      <c r="F109" s="6">
        <f>E109</f>
        <v>1166459</v>
      </c>
      <c r="G109" s="6">
        <v>920605</v>
      </c>
      <c r="H109" s="6">
        <v>10233</v>
      </c>
      <c r="I109" s="15"/>
      <c r="J109" s="6">
        <f t="shared" si="21"/>
        <v>0</v>
      </c>
      <c r="K109" s="6"/>
      <c r="L109" s="15"/>
      <c r="M109" s="15"/>
      <c r="N109" s="15"/>
      <c r="O109" s="6"/>
      <c r="P109" s="6">
        <f>E109+J109</f>
        <v>1166459</v>
      </c>
    </row>
    <row r="110" spans="1:16">
      <c r="A110" s="14"/>
      <c r="B110" s="14"/>
      <c r="C110" s="10"/>
      <c r="D110" s="2"/>
      <c r="E110" s="6"/>
      <c r="F110" s="6"/>
      <c r="G110" s="15"/>
      <c r="H110" s="15"/>
      <c r="I110" s="15"/>
      <c r="J110" s="6"/>
      <c r="K110" s="6"/>
      <c r="L110" s="15"/>
      <c r="M110" s="15"/>
      <c r="N110" s="15"/>
      <c r="O110" s="6"/>
      <c r="P110" s="6"/>
    </row>
    <row r="111" spans="1:16" ht="14.25">
      <c r="A111" s="27">
        <v>3700000</v>
      </c>
      <c r="B111" s="12"/>
      <c r="C111" s="9"/>
      <c r="D111" s="25" t="s">
        <v>107</v>
      </c>
      <c r="E111" s="15">
        <f>E112</f>
        <v>4178841</v>
      </c>
      <c r="F111" s="15">
        <f t="shared" ref="F111:P111" si="22">F112</f>
        <v>2453456</v>
      </c>
      <c r="G111" s="15">
        <f t="shared" si="22"/>
        <v>1917797</v>
      </c>
      <c r="H111" s="15">
        <f t="shared" si="22"/>
        <v>39490</v>
      </c>
      <c r="I111" s="15">
        <f t="shared" si="22"/>
        <v>0</v>
      </c>
      <c r="J111" s="15">
        <f t="shared" si="22"/>
        <v>0</v>
      </c>
      <c r="K111" s="15">
        <f t="shared" si="22"/>
        <v>0</v>
      </c>
      <c r="L111" s="15">
        <f t="shared" si="22"/>
        <v>0</v>
      </c>
      <c r="M111" s="15">
        <f t="shared" si="22"/>
        <v>0</v>
      </c>
      <c r="N111" s="15">
        <f t="shared" si="22"/>
        <v>0</v>
      </c>
      <c r="O111" s="15">
        <f t="shared" si="22"/>
        <v>0</v>
      </c>
      <c r="P111" s="15">
        <f t="shared" si="22"/>
        <v>4178841</v>
      </c>
    </row>
    <row r="112" spans="1:16" ht="14.25">
      <c r="A112" s="27">
        <v>3710000</v>
      </c>
      <c r="B112" s="12"/>
      <c r="C112" s="9"/>
      <c r="D112" s="25" t="s">
        <v>107</v>
      </c>
      <c r="E112" s="15">
        <f>E113+E114+E115</f>
        <v>4178841</v>
      </c>
      <c r="F112" s="15">
        <f t="shared" ref="F112:P112" si="23">F113+F114+F115</f>
        <v>2453456</v>
      </c>
      <c r="G112" s="15">
        <f t="shared" si="23"/>
        <v>1917797</v>
      </c>
      <c r="H112" s="15">
        <f t="shared" si="23"/>
        <v>39490</v>
      </c>
      <c r="I112" s="15">
        <f t="shared" si="23"/>
        <v>0</v>
      </c>
      <c r="J112" s="15">
        <f t="shared" si="23"/>
        <v>0</v>
      </c>
      <c r="K112" s="15">
        <f t="shared" si="23"/>
        <v>0</v>
      </c>
      <c r="L112" s="15">
        <f t="shared" si="23"/>
        <v>0</v>
      </c>
      <c r="M112" s="15">
        <f t="shared" si="23"/>
        <v>0</v>
      </c>
      <c r="N112" s="15">
        <f t="shared" si="23"/>
        <v>0</v>
      </c>
      <c r="O112" s="15">
        <f t="shared" si="23"/>
        <v>0</v>
      </c>
      <c r="P112" s="15">
        <f t="shared" si="23"/>
        <v>4178841</v>
      </c>
    </row>
    <row r="113" spans="1:23" ht="34.5" customHeight="1">
      <c r="A113" s="12">
        <v>3710160</v>
      </c>
      <c r="B113" s="10" t="s">
        <v>22</v>
      </c>
      <c r="C113" s="10" t="s">
        <v>4</v>
      </c>
      <c r="D113" s="5" t="s">
        <v>148</v>
      </c>
      <c r="E113" s="6">
        <v>2453456</v>
      </c>
      <c r="F113" s="6">
        <f>E113</f>
        <v>2453456</v>
      </c>
      <c r="G113" s="6">
        <v>1917797</v>
      </c>
      <c r="H113" s="6">
        <v>39490</v>
      </c>
      <c r="I113" s="6"/>
      <c r="J113" s="6">
        <f>L113+O113</f>
        <v>0</v>
      </c>
      <c r="K113" s="6"/>
      <c r="L113" s="6"/>
      <c r="M113" s="6"/>
      <c r="N113" s="6"/>
      <c r="O113" s="6"/>
      <c r="P113" s="6">
        <f>E113+J113</f>
        <v>2453456</v>
      </c>
    </row>
    <row r="114" spans="1:23">
      <c r="A114" s="10" t="s">
        <v>142</v>
      </c>
      <c r="B114" s="10" t="s">
        <v>143</v>
      </c>
      <c r="C114" s="10" t="s">
        <v>7</v>
      </c>
      <c r="D114" s="32" t="s">
        <v>144</v>
      </c>
      <c r="E114" s="6">
        <v>1725385</v>
      </c>
      <c r="F114" s="6"/>
      <c r="G114" s="6"/>
      <c r="H114" s="6"/>
      <c r="I114" s="6"/>
      <c r="J114" s="6">
        <f>L114+O114</f>
        <v>0</v>
      </c>
      <c r="K114" s="6"/>
      <c r="L114" s="6"/>
      <c r="M114" s="6"/>
      <c r="N114" s="6"/>
      <c r="O114" s="6"/>
      <c r="P114" s="6">
        <f>E114+J114</f>
        <v>1725385</v>
      </c>
    </row>
    <row r="115" spans="1:23" hidden="1">
      <c r="A115" s="10" t="s">
        <v>137</v>
      </c>
      <c r="B115" s="10" t="s">
        <v>70</v>
      </c>
      <c r="C115" s="10" t="s">
        <v>21</v>
      </c>
      <c r="D115" s="5" t="s">
        <v>71</v>
      </c>
      <c r="E115" s="6"/>
      <c r="F115" s="6">
        <f>E115</f>
        <v>0</v>
      </c>
      <c r="G115" s="36"/>
      <c r="H115" s="36"/>
      <c r="I115" s="15"/>
      <c r="J115" s="6">
        <f>L115+O115</f>
        <v>0</v>
      </c>
      <c r="K115" s="15"/>
      <c r="L115" s="15"/>
      <c r="M115" s="15"/>
      <c r="N115" s="15"/>
      <c r="O115" s="15"/>
      <c r="P115" s="6">
        <f>E115+J115</f>
        <v>0</v>
      </c>
    </row>
    <row r="116" spans="1:23" ht="22.7" customHeight="1">
      <c r="A116" s="12"/>
      <c r="B116" s="12"/>
      <c r="C116" s="10"/>
      <c r="D116" s="3" t="s">
        <v>74</v>
      </c>
      <c r="E116" s="15">
        <f>E25+E70+E111+E107</f>
        <v>225612370</v>
      </c>
      <c r="F116" s="15">
        <f t="shared" ref="F116:P116" si="24">F25+F70+F111+F107</f>
        <v>202059147</v>
      </c>
      <c r="G116" s="15">
        <f t="shared" si="24"/>
        <v>137695727</v>
      </c>
      <c r="H116" s="15">
        <f t="shared" si="24"/>
        <v>9696560</v>
      </c>
      <c r="I116" s="15">
        <f t="shared" si="24"/>
        <v>21827838</v>
      </c>
      <c r="J116" s="15">
        <f t="shared" si="24"/>
        <v>22960333</v>
      </c>
      <c r="K116" s="15">
        <f t="shared" si="24"/>
        <v>19590340</v>
      </c>
      <c r="L116" s="15">
        <f t="shared" si="24"/>
        <v>3369993</v>
      </c>
      <c r="M116" s="15">
        <f t="shared" si="24"/>
        <v>1027824</v>
      </c>
      <c r="N116" s="15">
        <f t="shared" si="24"/>
        <v>32190</v>
      </c>
      <c r="O116" s="15">
        <f t="shared" si="24"/>
        <v>19590340</v>
      </c>
      <c r="P116" s="15">
        <f t="shared" si="24"/>
        <v>248572703</v>
      </c>
      <c r="Q116" s="38">
        <f>P61+P62+P60</f>
        <v>3076100</v>
      </c>
    </row>
    <row r="117" spans="1:23" ht="22.7" customHeight="1">
      <c r="A117" s="39"/>
      <c r="B117" s="39"/>
      <c r="C117" s="40"/>
      <c r="D117" s="41"/>
      <c r="E117" s="56">
        <f>260798710.03-36944196</f>
        <v>223854514.03</v>
      </c>
      <c r="F117" s="42"/>
      <c r="G117" s="42"/>
      <c r="H117" s="42"/>
      <c r="I117" s="42"/>
      <c r="J117" s="52">
        <f>3121763+32518684-J116</f>
        <v>12680114</v>
      </c>
      <c r="K117" s="53">
        <v>27136768</v>
      </c>
      <c r="L117" s="53"/>
      <c r="M117" s="42"/>
      <c r="N117" s="42"/>
      <c r="O117" s="42"/>
      <c r="P117" s="53">
        <f>230746010+1032321+32518684-P116</f>
        <v>15724312</v>
      </c>
      <c r="Q117" s="8">
        <f>E116+J116</f>
        <v>248572703</v>
      </c>
    </row>
    <row r="118" spans="1:23" ht="22.7" customHeight="1">
      <c r="A118" s="39"/>
      <c r="B118" s="39"/>
      <c r="C118" s="40"/>
      <c r="D118" s="41"/>
      <c r="E118" s="56">
        <f>E117-E116</f>
        <v>-1757855.9699999988</v>
      </c>
      <c r="F118" s="51"/>
      <c r="G118" s="51"/>
      <c r="H118" s="51"/>
      <c r="I118" s="51"/>
      <c r="J118" s="52"/>
      <c r="K118" s="52">
        <f>K116-K117</f>
        <v>-7546428</v>
      </c>
      <c r="L118" s="52"/>
      <c r="M118" s="51"/>
      <c r="N118" s="51"/>
      <c r="O118" s="51"/>
      <c r="P118" s="51"/>
      <c r="Q118" s="8"/>
    </row>
    <row r="119" spans="1:23" ht="22.7" customHeight="1">
      <c r="A119" s="46" t="s">
        <v>281</v>
      </c>
      <c r="B119" s="8"/>
      <c r="C119" s="8"/>
      <c r="E119" s="49"/>
      <c r="F119" s="49" t="s">
        <v>282</v>
      </c>
      <c r="G119" s="42"/>
      <c r="H119" s="42"/>
      <c r="I119" s="42"/>
      <c r="J119" s="52">
        <f>J117-J116+18682255</f>
        <v>8402036</v>
      </c>
      <c r="K119" s="53">
        <f>K118-1575000</f>
        <v>-9121428</v>
      </c>
      <c r="L119" s="53"/>
      <c r="M119" s="42"/>
      <c r="N119" s="42"/>
      <c r="O119" s="42"/>
      <c r="P119" s="42"/>
    </row>
    <row r="120" spans="1:23" ht="22.7" customHeight="1">
      <c r="E120" s="16"/>
      <c r="F120" s="42"/>
      <c r="G120" s="42"/>
      <c r="H120" s="42"/>
      <c r="I120" s="42"/>
      <c r="J120" s="43">
        <f>J117-J116+14564403</f>
        <v>4284184</v>
      </c>
      <c r="K120" s="44">
        <f>J116-K117</f>
        <v>-4176435</v>
      </c>
      <c r="L120" s="44">
        <f>K116-L117-11987503</f>
        <v>7602837</v>
      </c>
      <c r="M120" s="42"/>
      <c r="N120" s="42"/>
      <c r="O120" s="42"/>
      <c r="P120" s="42"/>
    </row>
    <row r="121" spans="1:23" ht="22.7" customHeight="1">
      <c r="C121" s="50"/>
      <c r="D121" s="50"/>
      <c r="E121" s="18"/>
      <c r="F121" s="30"/>
      <c r="G121" s="42"/>
      <c r="H121" s="42"/>
      <c r="I121" s="42"/>
      <c r="J121" s="42"/>
      <c r="K121" s="42"/>
      <c r="L121" s="42" t="s">
        <v>219</v>
      </c>
      <c r="M121" s="42"/>
      <c r="N121" s="42"/>
      <c r="O121" s="42"/>
      <c r="P121" s="42"/>
    </row>
    <row r="122" spans="1:23" ht="18.75">
      <c r="C122" s="50"/>
      <c r="D122" s="50"/>
      <c r="E122" s="8">
        <f>F116+E114+I116</f>
        <v>225612370</v>
      </c>
      <c r="F122" s="8"/>
      <c r="G122" s="30">
        <f>G116+1549741+1999370</f>
        <v>141244838</v>
      </c>
      <c r="H122" s="30">
        <f>H116+6277603+3581420</f>
        <v>19555583</v>
      </c>
      <c r="I122" s="30"/>
      <c r="J122" s="37"/>
      <c r="K122" s="30"/>
      <c r="L122" s="30"/>
      <c r="M122" s="30"/>
      <c r="N122" s="30"/>
      <c r="O122" s="30"/>
      <c r="P122" s="37"/>
      <c r="Q122" s="28"/>
      <c r="R122" s="28"/>
      <c r="S122" s="28"/>
      <c r="T122" s="28"/>
      <c r="U122" s="28"/>
      <c r="V122" s="28"/>
      <c r="W122" s="28"/>
    </row>
    <row r="123" spans="1:23">
      <c r="F123" s="18"/>
      <c r="G123" s="16"/>
      <c r="H123" s="16"/>
      <c r="I123" s="8"/>
      <c r="J123" s="38"/>
      <c r="K123" s="8"/>
      <c r="L123" s="8"/>
      <c r="P123" s="8"/>
    </row>
    <row r="124" spans="1:23">
      <c r="F124" s="8"/>
      <c r="G124" s="19"/>
      <c r="H124" s="20"/>
      <c r="I124" s="20"/>
      <c r="J124" s="8"/>
      <c r="K124" s="8"/>
      <c r="P124" s="8"/>
    </row>
    <row r="125" spans="1:23"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23">
      <c r="C126" s="11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23">
      <c r="C127" s="11"/>
      <c r="E127" s="8"/>
      <c r="F127" s="8"/>
      <c r="J127" s="8"/>
      <c r="K127" s="8"/>
    </row>
    <row r="128" spans="1:23">
      <c r="C128" s="11"/>
      <c r="J128" s="8"/>
      <c r="K128" s="8"/>
    </row>
    <row r="129" spans="3:7">
      <c r="C129" s="11"/>
      <c r="E129" s="8"/>
    </row>
    <row r="130" spans="3:7">
      <c r="C130" s="11"/>
    </row>
    <row r="131" spans="3:7">
      <c r="C131" s="11"/>
    </row>
    <row r="132" spans="3:7">
      <c r="C132" s="11"/>
    </row>
    <row r="133" spans="3:7">
      <c r="C133" s="11"/>
    </row>
    <row r="134" spans="3:7">
      <c r="C134" s="11"/>
    </row>
    <row r="135" spans="3:7">
      <c r="C135" s="11"/>
    </row>
    <row r="136" spans="3:7">
      <c r="C136" s="11"/>
      <c r="G136" s="8"/>
    </row>
    <row r="137" spans="3:7">
      <c r="C137" s="11"/>
    </row>
    <row r="138" spans="3:7">
      <c r="C138" s="11"/>
    </row>
    <row r="139" spans="3:7">
      <c r="C139" s="11"/>
    </row>
    <row r="140" spans="3:7">
      <c r="C140" s="11"/>
    </row>
    <row r="141" spans="3:7">
      <c r="C141" s="11"/>
    </row>
    <row r="142" spans="3:7">
      <c r="C142" s="11"/>
    </row>
    <row r="143" spans="3:7">
      <c r="C143" s="11"/>
    </row>
    <row r="144" spans="3:7">
      <c r="C144" s="11"/>
    </row>
    <row r="145" spans="3:3">
      <c r="C145" s="11"/>
    </row>
    <row r="146" spans="3:3">
      <c r="C146" s="11"/>
    </row>
    <row r="147" spans="3:3">
      <c r="C147" s="11"/>
    </row>
    <row r="148" spans="3:3">
      <c r="C148" s="11"/>
    </row>
    <row r="149" spans="3:3">
      <c r="C149" s="11"/>
    </row>
    <row r="150" spans="3:3">
      <c r="C150" s="11"/>
    </row>
    <row r="151" spans="3:3">
      <c r="C151" s="11"/>
    </row>
    <row r="152" spans="3:3">
      <c r="C152" s="11"/>
    </row>
    <row r="153" spans="3:3">
      <c r="C153" s="11"/>
    </row>
    <row r="154" spans="3:3">
      <c r="C154" s="11"/>
    </row>
    <row r="155" spans="3:3">
      <c r="C155" s="11"/>
    </row>
    <row r="156" spans="3:3">
      <c r="C156" s="7"/>
    </row>
    <row r="157" spans="3:3">
      <c r="C157" s="7"/>
    </row>
    <row r="158" spans="3:3">
      <c r="C158" s="7"/>
    </row>
    <row r="159" spans="3:3">
      <c r="C159" s="7"/>
    </row>
    <row r="160" spans="3:3">
      <c r="C160" s="7"/>
    </row>
    <row r="161" spans="3:3">
      <c r="C161" s="7"/>
    </row>
    <row r="162" spans="3:3">
      <c r="C162" s="7"/>
    </row>
    <row r="163" spans="3:3">
      <c r="C163" s="7"/>
    </row>
    <row r="164" spans="3:3">
      <c r="C164" s="7"/>
    </row>
    <row r="165" spans="3:3">
      <c r="C165" s="7"/>
    </row>
    <row r="166" spans="3:3">
      <c r="C166" s="7"/>
    </row>
    <row r="167" spans="3:3">
      <c r="C167" s="7"/>
    </row>
    <row r="168" spans="3:3">
      <c r="C168" s="7"/>
    </row>
    <row r="169" spans="3:3">
      <c r="C169" s="7"/>
    </row>
    <row r="170" spans="3:3">
      <c r="C170" s="7"/>
    </row>
    <row r="171" spans="3:3">
      <c r="C171" s="7"/>
    </row>
    <row r="172" spans="3:3">
      <c r="C172" s="7"/>
    </row>
    <row r="173" spans="3:3">
      <c r="C173" s="7"/>
    </row>
    <row r="174" spans="3:3">
      <c r="C174" s="7"/>
    </row>
  </sheetData>
  <mergeCells count="25">
    <mergeCell ref="A19:A23"/>
    <mergeCell ref="D14:N14"/>
    <mergeCell ref="D18:N18"/>
    <mergeCell ref="M21:M23"/>
    <mergeCell ref="N21:N23"/>
    <mergeCell ref="G20:H20"/>
    <mergeCell ref="J19:O19"/>
    <mergeCell ref="F20:F23"/>
    <mergeCell ref="B19:B23"/>
    <mergeCell ref="D19:D23"/>
    <mergeCell ref="B16:C16"/>
    <mergeCell ref="C19:C23"/>
    <mergeCell ref="H21:H23"/>
    <mergeCell ref="E19:I19"/>
    <mergeCell ref="I20:I23"/>
    <mergeCell ref="G21:G23"/>
    <mergeCell ref="N5:P5"/>
    <mergeCell ref="N6:P6"/>
    <mergeCell ref="P19:P23"/>
    <mergeCell ref="E20:E23"/>
    <mergeCell ref="J20:J23"/>
    <mergeCell ref="L20:L23"/>
    <mergeCell ref="O20:O23"/>
    <mergeCell ref="M20:N20"/>
    <mergeCell ref="K20:K23"/>
  </mergeCells>
  <phoneticPr fontId="0" type="noConversion"/>
  <pageMargins left="0.23622047244094491" right="0.19685039370078741" top="0.19685039370078741" bottom="0.19685039370078741" header="0.19685039370078741" footer="0.19685039370078741"/>
  <pageSetup paperSize="9" scale="50" fitToHeight="2" orientation="landscape" r:id="rId1"/>
  <headerFooter alignWithMargins="0"/>
  <rowBreaks count="1" manualBreakCount="1">
    <brk id="66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3</vt:lpstr>
      <vt:lpstr>'3'!Заголовки_для_печати</vt:lpstr>
      <vt:lpstr>'3'!Область_печати</vt:lpstr>
    </vt:vector>
  </TitlesOfParts>
  <Company>GFU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2023-12-08T12:43:39Z</cp:lastPrinted>
  <dcterms:created xsi:type="dcterms:W3CDTF">2008-01-18T06:35:02Z</dcterms:created>
  <dcterms:modified xsi:type="dcterms:W3CDTF">2023-12-20T10:34:18Z</dcterms:modified>
</cp:coreProperties>
</file>