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СЕСІІ\78 липень 26\ДВ зміни до ФП 26\"/>
    </mc:Choice>
  </mc:AlternateContent>
  <xr:revisionPtr revIDLastSave="0" documentId="13_ncr:1_{683A31D4-E841-4E34-84C9-C0BE2613D0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ін план" sheetId="1" r:id="rId1"/>
    <sheet name="1_ кап інвестиції" sheetId="2" r:id="rId2"/>
    <sheet name="2_ персонал" sheetId="5" r:id="rId3"/>
    <sheet name="3_майно" sheetId="8" r:id="rId4"/>
    <sheet name="ЗВІТ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6" i="2" l="1"/>
  <c r="X16" i="2"/>
  <c r="E82" i="1"/>
  <c r="J16" i="2" l="1"/>
  <c r="I16" i="2"/>
  <c r="J134" i="11" l="1"/>
  <c r="I134" i="11"/>
  <c r="H124" i="11"/>
  <c r="J124" i="11" s="1"/>
  <c r="G124" i="11"/>
  <c r="H123" i="11"/>
  <c r="J123" i="11" s="1"/>
  <c r="G123" i="11"/>
  <c r="H122" i="11"/>
  <c r="J122" i="11" s="1"/>
  <c r="G122" i="11"/>
  <c r="H121" i="11"/>
  <c r="J121" i="11" s="1"/>
  <c r="G121" i="11"/>
  <c r="H116" i="11"/>
  <c r="G116" i="11"/>
  <c r="H111" i="11"/>
  <c r="G111" i="11"/>
  <c r="G117" i="11" s="1"/>
  <c r="G115" i="11" s="1"/>
  <c r="J110" i="11"/>
  <c r="I110" i="11"/>
  <c r="J109" i="11"/>
  <c r="I109" i="11"/>
  <c r="J108" i="11"/>
  <c r="I108" i="11"/>
  <c r="J107" i="11"/>
  <c r="I107" i="11"/>
  <c r="J106" i="11"/>
  <c r="I106" i="11"/>
  <c r="J105" i="11"/>
  <c r="I105" i="11"/>
  <c r="J104" i="11"/>
  <c r="I104" i="11"/>
  <c r="J103" i="11"/>
  <c r="I103" i="11"/>
  <c r="G92" i="11"/>
  <c r="H91" i="11"/>
  <c r="J91" i="11" s="1"/>
  <c r="G91" i="11"/>
  <c r="G94" i="11" s="1"/>
  <c r="H80" i="11"/>
  <c r="J80" i="11" s="1"/>
  <c r="G80" i="11"/>
  <c r="I79" i="11"/>
  <c r="J78" i="11"/>
  <c r="I78" i="11"/>
  <c r="J77" i="11"/>
  <c r="I77" i="11"/>
  <c r="J76" i="11"/>
  <c r="I76" i="11"/>
  <c r="I75" i="11"/>
  <c r="J74" i="11"/>
  <c r="I74" i="11"/>
  <c r="J73" i="11"/>
  <c r="I73" i="11"/>
  <c r="J72" i="11"/>
  <c r="I72" i="11"/>
  <c r="J71" i="11"/>
  <c r="I71" i="11"/>
  <c r="J70" i="11"/>
  <c r="I70" i="11"/>
  <c r="I68" i="11"/>
  <c r="I67" i="11"/>
  <c r="I66" i="11"/>
  <c r="J65" i="11"/>
  <c r="I65" i="11"/>
  <c r="I64" i="11"/>
  <c r="I63" i="11"/>
  <c r="J62" i="11"/>
  <c r="I62" i="11"/>
  <c r="I61" i="11"/>
  <c r="J60" i="11"/>
  <c r="I60" i="11"/>
  <c r="I59" i="11"/>
  <c r="J58" i="11"/>
  <c r="I58" i="11"/>
  <c r="H57" i="11"/>
  <c r="G57" i="11"/>
  <c r="H56" i="11"/>
  <c r="G56" i="11"/>
  <c r="G35" i="11"/>
  <c r="G27" i="11" s="1"/>
  <c r="H35" i="11"/>
  <c r="I36" i="11"/>
  <c r="J36" i="11"/>
  <c r="I37" i="11"/>
  <c r="J37" i="11"/>
  <c r="I38" i="11"/>
  <c r="J38" i="11"/>
  <c r="I39" i="11"/>
  <c r="J39" i="11"/>
  <c r="I40" i="11"/>
  <c r="J40" i="11"/>
  <c r="I41" i="11"/>
  <c r="J41" i="11"/>
  <c r="I42" i="11"/>
  <c r="J42" i="11"/>
  <c r="I43" i="11"/>
  <c r="J43" i="11"/>
  <c r="I44" i="11"/>
  <c r="J44" i="11"/>
  <c r="I45" i="11"/>
  <c r="J45" i="11"/>
  <c r="I46" i="11"/>
  <c r="J46" i="11"/>
  <c r="I47" i="11"/>
  <c r="J47" i="11"/>
  <c r="I48" i="11"/>
  <c r="J48" i="11"/>
  <c r="I49" i="11"/>
  <c r="J49" i="11"/>
  <c r="I50" i="11"/>
  <c r="I51" i="11"/>
  <c r="I52" i="11"/>
  <c r="H53" i="11"/>
  <c r="I53" i="11"/>
  <c r="J53" i="11"/>
  <c r="I54" i="11"/>
  <c r="J54" i="11"/>
  <c r="I55" i="11"/>
  <c r="J23" i="11"/>
  <c r="I23" i="11"/>
  <c r="I22" i="11"/>
  <c r="J21" i="11"/>
  <c r="I21" i="11"/>
  <c r="J20" i="11"/>
  <c r="I20" i="11"/>
  <c r="J19" i="11"/>
  <c r="I19" i="11"/>
  <c r="J18" i="11"/>
  <c r="I18" i="11"/>
  <c r="J16" i="11"/>
  <c r="I16" i="11"/>
  <c r="J15" i="11"/>
  <c r="I15" i="11"/>
  <c r="J14" i="11"/>
  <c r="I14" i="11"/>
  <c r="I13" i="11" s="1"/>
  <c r="H13" i="11"/>
  <c r="G13" i="11"/>
  <c r="I80" i="11" l="1"/>
  <c r="H27" i="11"/>
  <c r="H92" i="11" s="1"/>
  <c r="J13" i="11"/>
  <c r="I116" i="11"/>
  <c r="J116" i="11"/>
  <c r="H117" i="11"/>
  <c r="J111" i="11"/>
  <c r="I111" i="11"/>
  <c r="I124" i="11"/>
  <c r="I123" i="11" s="1"/>
  <c r="I122" i="11"/>
  <c r="J57" i="11"/>
  <c r="I57" i="11"/>
  <c r="J56" i="11"/>
  <c r="I56" i="11"/>
  <c r="H115" i="11"/>
  <c r="J117" i="11"/>
  <c r="I117" i="11"/>
  <c r="G93" i="11"/>
  <c r="G96" i="11" s="1"/>
  <c r="G98" i="11" s="1"/>
  <c r="G97" i="11" s="1"/>
  <c r="I91" i="11"/>
  <c r="I27" i="11"/>
  <c r="J27" i="11"/>
  <c r="J35" i="11"/>
  <c r="I35" i="11"/>
  <c r="C116" i="11"/>
  <c r="C111" i="11"/>
  <c r="C117" i="11" s="1"/>
  <c r="E19" i="11"/>
  <c r="E20" i="11"/>
  <c r="E21" i="11"/>
  <c r="E22" i="11"/>
  <c r="E23" i="11"/>
  <c r="E18" i="11"/>
  <c r="I121" i="11" l="1"/>
  <c r="C115" i="11"/>
  <c r="J92" i="11"/>
  <c r="H94" i="11"/>
  <c r="I94" i="11" s="1"/>
  <c r="I92" i="11"/>
  <c r="J115" i="11"/>
  <c r="I115" i="11"/>
  <c r="H93" i="11"/>
  <c r="C122" i="11"/>
  <c r="D122" i="11"/>
  <c r="D116" i="11"/>
  <c r="H96" i="11" l="1"/>
  <c r="H98" i="11" s="1"/>
  <c r="J93" i="11"/>
  <c r="I93" i="11"/>
  <c r="D53" i="11"/>
  <c r="E58" i="11"/>
  <c r="F54" i="11"/>
  <c r="E54" i="11"/>
  <c r="I98" i="11" l="1"/>
  <c r="H97" i="11"/>
  <c r="I97" i="11" s="1"/>
  <c r="E52" i="11"/>
  <c r="C13" i="11" l="1"/>
  <c r="C91" i="11" s="1"/>
  <c r="E42" i="1" l="1"/>
  <c r="E41" i="1" s="1"/>
  <c r="E115" i="1" s="1"/>
  <c r="J20" i="5" l="1"/>
  <c r="K20" i="5"/>
  <c r="L20" i="5"/>
  <c r="I20" i="5"/>
  <c r="G104" i="1" l="1"/>
  <c r="D20" i="5" l="1"/>
  <c r="E20" i="5"/>
  <c r="F20" i="5"/>
  <c r="G20" i="5"/>
  <c r="H20" i="5"/>
  <c r="C20" i="5"/>
  <c r="D139" i="1" l="1"/>
  <c r="E139" i="1"/>
  <c r="C139" i="1"/>
  <c r="D138" i="1"/>
  <c r="E138" i="1"/>
  <c r="C138" i="1"/>
  <c r="G42" i="1" l="1"/>
  <c r="G41" i="1" s="1"/>
  <c r="H42" i="1"/>
  <c r="H41" i="1" s="1"/>
  <c r="I42" i="1"/>
  <c r="I41" i="1" s="1"/>
  <c r="F42" i="1"/>
  <c r="F41" i="1" s="1"/>
  <c r="G36" i="1"/>
  <c r="H36" i="1"/>
  <c r="I36" i="1"/>
  <c r="F36" i="1"/>
  <c r="F115" i="1" s="1"/>
  <c r="D115" i="1"/>
  <c r="E59" i="1" l="1"/>
  <c r="F59" i="1"/>
  <c r="G59" i="1"/>
  <c r="H59" i="1"/>
  <c r="I59" i="1"/>
  <c r="D59" i="1"/>
  <c r="D81" i="1"/>
  <c r="C134" i="1" l="1"/>
  <c r="C140" i="1" s="1"/>
  <c r="C118" i="1" l="1"/>
  <c r="C81" i="1" l="1"/>
  <c r="C80" i="1" s="1"/>
  <c r="C59" i="1" l="1"/>
  <c r="C51" i="1" s="1"/>
  <c r="F104" i="11" l="1"/>
  <c r="F105" i="11"/>
  <c r="F106" i="11"/>
  <c r="F107" i="11"/>
  <c r="F108" i="11"/>
  <c r="F109" i="11"/>
  <c r="F110" i="11"/>
  <c r="F134" i="11"/>
  <c r="F71" i="11"/>
  <c r="F72" i="11"/>
  <c r="F73" i="11"/>
  <c r="F74" i="11"/>
  <c r="F76" i="11"/>
  <c r="F77" i="11"/>
  <c r="F78" i="11"/>
  <c r="F58" i="11"/>
  <c r="F60" i="11"/>
  <c r="F62" i="11"/>
  <c r="F6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3" i="11"/>
  <c r="F14" i="11"/>
  <c r="F15" i="11"/>
  <c r="F16" i="11"/>
  <c r="F18" i="11"/>
  <c r="F19" i="11"/>
  <c r="F20" i="11"/>
  <c r="F21" i="11"/>
  <c r="F23" i="11"/>
  <c r="F103" i="11" l="1"/>
  <c r="F70" i="11"/>
  <c r="E134" i="11"/>
  <c r="D124" i="11" l="1"/>
  <c r="C124" i="11"/>
  <c r="F122" i="11"/>
  <c r="F116" i="11"/>
  <c r="D111" i="11"/>
  <c r="E110" i="11"/>
  <c r="E109" i="11"/>
  <c r="E124" i="11" s="1"/>
  <c r="E123" i="11" s="1"/>
  <c r="E108" i="11"/>
  <c r="E107" i="11"/>
  <c r="E106" i="11"/>
  <c r="E105" i="11"/>
  <c r="E104" i="11"/>
  <c r="E103" i="11"/>
  <c r="E89" i="11"/>
  <c r="E88" i="11"/>
  <c r="D80" i="11"/>
  <c r="C80" i="11"/>
  <c r="E79" i="11"/>
  <c r="E78" i="11"/>
  <c r="E77" i="11"/>
  <c r="E76" i="11"/>
  <c r="E75" i="11"/>
  <c r="E74" i="11"/>
  <c r="E73" i="11"/>
  <c r="E72" i="11"/>
  <c r="E71" i="11"/>
  <c r="E70" i="11"/>
  <c r="E68" i="11"/>
  <c r="E67" i="11"/>
  <c r="E66" i="11"/>
  <c r="E65" i="11"/>
  <c r="E64" i="11"/>
  <c r="E63" i="11"/>
  <c r="E62" i="11"/>
  <c r="E61" i="11"/>
  <c r="E60" i="11"/>
  <c r="E59" i="11"/>
  <c r="D57" i="11"/>
  <c r="C57" i="11"/>
  <c r="E55" i="11"/>
  <c r="E53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D35" i="11"/>
  <c r="C35" i="11"/>
  <c r="F35" i="11" s="1"/>
  <c r="E16" i="11"/>
  <c r="E15" i="11"/>
  <c r="E14" i="11"/>
  <c r="D13" i="11"/>
  <c r="F13" i="11" s="1"/>
  <c r="F111" i="11" l="1"/>
  <c r="C123" i="11"/>
  <c r="F124" i="11"/>
  <c r="F80" i="11"/>
  <c r="C56" i="11"/>
  <c r="F57" i="11"/>
  <c r="E80" i="11"/>
  <c r="D117" i="11"/>
  <c r="E116" i="11"/>
  <c r="D91" i="11"/>
  <c r="D56" i="11"/>
  <c r="E56" i="11" s="1"/>
  <c r="D123" i="11"/>
  <c r="C27" i="11"/>
  <c r="C92" i="11" s="1"/>
  <c r="C94" i="11" s="1"/>
  <c r="D121" i="11"/>
  <c r="E35" i="11"/>
  <c r="E13" i="11"/>
  <c r="E111" i="11"/>
  <c r="C121" i="11"/>
  <c r="F121" i="11" s="1"/>
  <c r="E122" i="11"/>
  <c r="E121" i="11" s="1"/>
  <c r="E57" i="11"/>
  <c r="D27" i="11"/>
  <c r="D92" i="11" s="1"/>
  <c r="F92" i="11" s="1"/>
  <c r="I115" i="1"/>
  <c r="H115" i="1"/>
  <c r="G115" i="1"/>
  <c r="F117" i="11" l="1"/>
  <c r="D115" i="11"/>
  <c r="F91" i="11"/>
  <c r="D94" i="11"/>
  <c r="C93" i="11"/>
  <c r="C96" i="11" s="1"/>
  <c r="C98" i="11" s="1"/>
  <c r="C97" i="11" s="1"/>
  <c r="F123" i="11"/>
  <c r="F56" i="11"/>
  <c r="F27" i="11"/>
  <c r="E117" i="11"/>
  <c r="E92" i="11"/>
  <c r="E27" i="11"/>
  <c r="E91" i="11"/>
  <c r="E115" i="11" l="1"/>
  <c r="F115" i="11"/>
  <c r="E94" i="11"/>
  <c r="D93" i="11"/>
  <c r="D134" i="1"/>
  <c r="D140" i="1" s="1"/>
  <c r="E134" i="1"/>
  <c r="E140" i="1" s="1"/>
  <c r="E93" i="11" l="1"/>
  <c r="F93" i="11"/>
  <c r="D96" i="11"/>
  <c r="D98" i="11" s="1"/>
  <c r="D147" i="1"/>
  <c r="E147" i="1"/>
  <c r="C147" i="1"/>
  <c r="D145" i="1"/>
  <c r="E145" i="1"/>
  <c r="C145" i="1"/>
  <c r="E98" i="11" l="1"/>
  <c r="D97" i="11"/>
  <c r="E97" i="11" s="1"/>
  <c r="E144" i="1"/>
  <c r="D144" i="1"/>
  <c r="C144" i="1"/>
  <c r="C104" i="1"/>
  <c r="D104" i="1"/>
  <c r="E104" i="1"/>
  <c r="F104" i="1"/>
  <c r="H104" i="1"/>
  <c r="I104" i="1"/>
  <c r="D80" i="1"/>
  <c r="E81" i="1"/>
  <c r="E80" i="1" s="1"/>
  <c r="F81" i="1"/>
  <c r="F80" i="1" s="1"/>
  <c r="G81" i="1"/>
  <c r="G80" i="1" s="1"/>
  <c r="H81" i="1"/>
  <c r="H80" i="1" s="1"/>
  <c r="I81" i="1"/>
  <c r="I80" i="1" s="1"/>
  <c r="D51" i="1"/>
  <c r="E51" i="1"/>
  <c r="E116" i="1" s="1"/>
  <c r="F51" i="1"/>
  <c r="F116" i="1" s="1"/>
  <c r="G51" i="1"/>
  <c r="H51" i="1"/>
  <c r="I51" i="1"/>
  <c r="D116" i="1" l="1"/>
  <c r="H116" i="1"/>
  <c r="I116" i="1"/>
  <c r="G116" i="1"/>
  <c r="D121" i="1" l="1"/>
  <c r="D118" i="1"/>
  <c r="E121" i="1"/>
  <c r="E118" i="1"/>
</calcChain>
</file>

<file path=xl/sharedStrings.xml><?xml version="1.0" encoding="utf-8"?>
<sst xmlns="http://schemas.openxmlformats.org/spreadsheetml/2006/main" count="583" uniqueCount="345">
  <si>
    <t>"ЗАТВЕРДЖЕНО"</t>
  </si>
  <si>
    <t xml:space="preserve">Рішенням сесії </t>
  </si>
  <si>
    <t>П'ятихатської міської ради</t>
  </si>
  <si>
    <t>М.П.</t>
  </si>
  <si>
    <t>Проект</t>
  </si>
  <si>
    <t>Уточнений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</si>
  <si>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</si>
  <si>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</si>
  <si>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</si>
  <si>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</si>
  <si>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</si>
  <si>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</si>
  <si>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</si>
  <si>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</si>
  <si>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</si>
  <si>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</si>
  <si>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</si>
  <si>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</si>
  <si>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</si>
  <si>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</si>
  <si>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</si>
  <si>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Форма власності</t>
  </si>
  <si>
    <t>Стандарти звітності МСФЗ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</si>
  <si>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</si>
  <si>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</si>
  <si>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</si>
  <si>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</si>
  <si>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</si>
  <si>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</si>
  <si>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Плановий рік  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</si>
  <si>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</si>
  <si>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</si>
  <si>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</si>
  <si>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</si>
  <si>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</si>
  <si>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</si>
  <si>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від                                  року №</t>
  </si>
  <si>
    <t>Собівартість реалізованої продукції (товарів, робіт, послуг), у тому числі:</t>
  </si>
  <si>
    <t>Витрати на послуги, матеріали та сировину, в т.ч.:</t>
  </si>
  <si>
    <t>господарчі товари та інвентар, в т.ч.:</t>
  </si>
  <si>
    <t>основні засоби</t>
  </si>
  <si>
    <t>малоцінні товари</t>
  </si>
  <si>
    <t>Витрати на комунальні послуги та енергоносії, в т.ч.:</t>
  </si>
  <si>
    <t>витрати на електроенергію</t>
  </si>
  <si>
    <t>Витрати на оплату праці</t>
  </si>
  <si>
    <t>Відрахування на соціальні заходи</t>
  </si>
  <si>
    <t>Інші витрати, в т.ч.:</t>
  </si>
  <si>
    <t>витрати на канцтовари, офісне приладдя та устаткування, в т.ч.:</t>
  </si>
  <si>
    <t>витрати на придбання та супровід програмного забезпечення</t>
  </si>
  <si>
    <t>витрати на зв'язок та інтернет</t>
  </si>
  <si>
    <t>витрати на обслуговування орг. техніки</t>
  </si>
  <si>
    <t>Витрати на охорону праці та навчання працівників</t>
  </si>
  <si>
    <t>Інші адміністративні витрати, в т.ч.:</t>
  </si>
  <si>
    <t>ІІ. Елементи операційних витрат</t>
  </si>
  <si>
    <t>Витрати на оплату праці, в т.ч.:</t>
  </si>
  <si>
    <t>Матеріальні затрати</t>
  </si>
  <si>
    <t>Інші операційні витрати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</si>
  <si>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</si>
  <si>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</si>
  <si>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</si>
  <si>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</si>
  <si>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</si>
  <si>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</si>
  <si>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</si>
  <si>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капітальний ремонт</t>
  </si>
  <si>
    <t>на 1.01</t>
  </si>
  <si>
    <t>на 1.04</t>
  </si>
  <si>
    <t>на 1.07</t>
  </si>
  <si>
    <t>на 1.10</t>
  </si>
  <si>
    <t xml:space="preserve">                                (посада)</t>
  </si>
  <si>
    <t>у т.ч. за рахунок місцевого бюджету</t>
  </si>
  <si>
    <t>Дебіторська заборгованість</t>
  </si>
  <si>
    <t>Кредиторська заборгованість</t>
  </si>
  <si>
    <t>витрати на теплопостачання</t>
  </si>
  <si>
    <t>Консультаційні та інформаційні послуги</t>
  </si>
  <si>
    <t>прибуток</t>
  </si>
  <si>
    <t>збиток</t>
  </si>
  <si>
    <t>Дані про персонал та витрати на оплату праці</t>
  </si>
  <si>
    <t>Податкова заборгованість, в т.ч.</t>
  </si>
  <si>
    <t>Відомості про майно</t>
  </si>
  <si>
    <t>Сплата податків, зборів та інших обов’язкових платежів</t>
  </si>
  <si>
    <t>Сплата податків та зборів до Державного бюджету України (податкові платежі), усього</t>
  </si>
  <si>
    <t xml:space="preserve">Сплата податків та зборів до місцевих бюджетів
(податкові платежі), усього, в т.ч.:
</t>
  </si>
  <si>
    <t>податок на доходи фізичних осіб</t>
  </si>
  <si>
    <t>орендна плата</t>
  </si>
  <si>
    <t>інші податки та збори (розшифрувати)</t>
  </si>
  <si>
    <t>погашення реструктуризованих та відстрочених сум, що підлягають сплаті в поточному році до бюджетів та державних цільових фондів</t>
  </si>
  <si>
    <t>інші (штрафи, пені, неустойки) (розшифрувати)</t>
  </si>
  <si>
    <t>Відомості про заборгованість</t>
  </si>
  <si>
    <t>I. Формування фінансових результатів</t>
  </si>
  <si>
    <t>VІ. Додаткова інформація</t>
  </si>
  <si>
    <t>Витрати на товари, заходи, в т.ч.:</t>
  </si>
  <si>
    <t>І.І. Доходи</t>
  </si>
  <si>
    <t>І.ІІ. Видатки</t>
  </si>
  <si>
    <t>1114/1</t>
  </si>
  <si>
    <t>1114/2</t>
  </si>
  <si>
    <t>Виконавець</t>
  </si>
  <si>
    <t>№ з/п</t>
  </si>
  <si>
    <t>Залучення кредитних коштів</t>
  </si>
  <si>
    <t>рік</t>
  </si>
  <si>
    <t>у тому числі за кварталами</t>
  </si>
  <si>
    <t>І</t>
  </si>
  <si>
    <t>ІІ</t>
  </si>
  <si>
    <t>ІІІ</t>
  </si>
  <si>
    <t>ІV</t>
  </si>
  <si>
    <t>Бюджетне фінансування</t>
  </si>
  <si>
    <t>Власні кошти (розшифрувати)</t>
  </si>
  <si>
    <t>Інші джерела (розшифрувати)</t>
  </si>
  <si>
    <t>Усього</t>
  </si>
  <si>
    <t>придбання (виготовлення) основних засобів (розшифрувати)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</si>
  <si>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</si>
  <si>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дообладнення, реконструкція) (розшифрувати)</t>
  </si>
  <si>
    <t>Відсоток</t>
  </si>
  <si>
    <t xml:space="preserve">                  (посада)</t>
  </si>
  <si>
    <t>_______________________</t>
  </si>
  <si>
    <t xml:space="preserve">                    (підпис)</t>
  </si>
  <si>
    <t xml:space="preserve">         (Власне ім'я, ПРІЗВИЩЕ)    </t>
  </si>
  <si>
    <t>Джерела капітальних інвестицій</t>
  </si>
  <si>
    <t>тис.грн. (без ПДВ)</t>
  </si>
  <si>
    <t>(рядок 3100 Фінансового плану)</t>
  </si>
  <si>
    <t>Найменування об'єкта</t>
  </si>
  <si>
    <t>Таблиця 1</t>
  </si>
  <si>
    <t>Таблиця 2</t>
  </si>
  <si>
    <t>грн.</t>
  </si>
  <si>
    <t>Витрати на комунальні послуги та енергоносії</t>
  </si>
  <si>
    <t>Адміністративні витрати, в т.ч.:</t>
  </si>
  <si>
    <t>Витрати на відрядження</t>
  </si>
  <si>
    <t>Оплата послуг (крім комунальних)</t>
  </si>
  <si>
    <t xml:space="preserve">   основні засоби</t>
  </si>
  <si>
    <t xml:space="preserve">   малоцінні товари</t>
  </si>
  <si>
    <t>Дохід з місцевого бюджету за цільовими програмами, в т.ч.:</t>
  </si>
  <si>
    <t>Назва майна</t>
  </si>
  <si>
    <t>Місце знаходження</t>
  </si>
  <si>
    <t>Сума нарахованого зносу (тис.грн.)</t>
  </si>
  <si>
    <t>Земельні ділянки</t>
  </si>
  <si>
    <t>в т.ч. передано в оренду</t>
  </si>
  <si>
    <t>Будинки та споруди</t>
  </si>
  <si>
    <t>Машини та обладнання</t>
  </si>
  <si>
    <t>Транспортні засоби</t>
  </si>
  <si>
    <t>Інструменти, прилади, інвентар</t>
  </si>
  <si>
    <t>Інші основні засоби</t>
  </si>
  <si>
    <t>Всього</t>
  </si>
  <si>
    <t xml:space="preserve">Фактичний стан майна </t>
  </si>
  <si>
    <t xml:space="preserve">ВИКОРИСТАННЯ ТРУДОВИХ РЕСУРСІВ </t>
  </si>
  <si>
    <t>Назва показника</t>
  </si>
  <si>
    <t>Плановий рік (всього)</t>
  </si>
  <si>
    <t>у тому числі</t>
  </si>
  <si>
    <t>всього</t>
  </si>
  <si>
    <t>в т.ч. адмінперсонал</t>
  </si>
  <si>
    <t>Кількість вакантних місць</t>
  </si>
  <si>
    <t>Вибуло працівників (шт.од.)</t>
  </si>
  <si>
    <t>Фонд оплати праці штатних працівників (тис.грн.) в тому числі</t>
  </si>
  <si>
    <t>5.1.</t>
  </si>
  <si>
    <t>основна</t>
  </si>
  <si>
    <t>5.2.</t>
  </si>
  <si>
    <t>додаткова</t>
  </si>
  <si>
    <t>5.2.1.</t>
  </si>
  <si>
    <t>надбавки та доплати</t>
  </si>
  <si>
    <t>5.2.2.</t>
  </si>
  <si>
    <t>премії</t>
  </si>
  <si>
    <t>5.2.3.</t>
  </si>
  <si>
    <t>індексація</t>
  </si>
  <si>
    <t>5.2.4.</t>
  </si>
  <si>
    <t>матеріальна допомога</t>
  </si>
  <si>
    <t>5.2.5.</t>
  </si>
  <si>
    <t>відпускні</t>
  </si>
  <si>
    <t>5.2.6.</t>
  </si>
  <si>
    <t>Середньомісячна заробітна плата штатних працівників</t>
  </si>
  <si>
    <t>Сеоредньоспискова чисельнисть працівників за договорами (цивільно-правовий договір, договір-підряду, тощо) за звітний період</t>
  </si>
  <si>
    <t>Фонд оплати праці працівників за договорами (тис.грн.)</t>
  </si>
  <si>
    <t>ВСЬОГО ФОНД ОПЛАТИ ПРАЦІ (тис.грн.)</t>
  </si>
  <si>
    <t>Залишок коштів на початок періоду</t>
  </si>
  <si>
    <t>дохід з інших джерел по капітальних видатках</t>
  </si>
  <si>
    <t>сума рядків 3001,3002</t>
  </si>
  <si>
    <t>Витрати на оплату праці (грн.), усього, в тому числі:</t>
  </si>
  <si>
    <t>Середня кількість штатних працівників за звітний період*</t>
  </si>
  <si>
    <t>Облікова  кількість штатних працівників*</t>
  </si>
  <si>
    <t>*По ІНСТРУКЦІЇ ЗІ СТАТИСТИКИ КІЛЬКОСТІ ПРАЦІВНИКІВ, затверджена наказом Державного комітету статистики України від 28.09.2005 р. №286</t>
  </si>
  <si>
    <t>ЗВІТ ПРО ВИКОНАННЯ ФІНАНСОВОГО ПЛАНУ</t>
  </si>
  <si>
    <t>(назва підприємства)</t>
  </si>
  <si>
    <t>Показники </t>
  </si>
  <si>
    <t>Код рядка</t>
  </si>
  <si>
    <t>Звітний період наростаючим підсумком з початку року</t>
  </si>
  <si>
    <t>план</t>
  </si>
  <si>
    <t>факт</t>
  </si>
  <si>
    <t>1 </t>
  </si>
  <si>
    <t>2 </t>
  </si>
  <si>
    <t>І. Формування фінансових результатів</t>
  </si>
  <si>
    <t>І.І.Доходи</t>
  </si>
  <si>
    <t>Вартість основних засобів</t>
  </si>
  <si>
    <t>(підпис)</t>
  </si>
  <si>
    <t>тис. грн. (0,000)</t>
  </si>
  <si>
    <t xml:space="preserve">У разі збільшення витрат на оплату праці в плановому році порівняно з установленим рівнем поточного року надаються відповідні обґрунтування. </t>
  </si>
  <si>
    <t>відхилення, +/-            (ст.8 - ст.7)</t>
  </si>
  <si>
    <t>відхилення, %  (ст.8/ст.7)х100</t>
  </si>
  <si>
    <t>відхилення, +/-            (ст.4 - ст.3)</t>
  </si>
  <si>
    <t>відхилення, %  (ст.4/ст.3)х100</t>
  </si>
  <si>
    <t>9</t>
  </si>
  <si>
    <t>Затверджений</t>
  </si>
  <si>
    <r>
      <t xml:space="preserve">Орган управління  </t>
    </r>
    <r>
      <rPr>
        <b/>
        <i/>
        <sz val="10"/>
        <rFont val="Times New Roman"/>
        <family val="1"/>
        <charset val="204"/>
      </rPr>
      <t xml:space="preserve"> </t>
    </r>
  </si>
  <si>
    <t>інші заохочувальні та компенсаційні виплати (за підсумками роботи за рік тощо)</t>
  </si>
  <si>
    <t xml:space="preserve">         (підпис)</t>
  </si>
  <si>
    <t>Додаток 3 до Порядку</t>
  </si>
  <si>
    <t>Дохід (виручка) від реалізації продукції (товарів, робіт, послуг), в т.ч.:</t>
  </si>
  <si>
    <t>оголошення</t>
  </si>
  <si>
    <t xml:space="preserve">реклама </t>
  </si>
  <si>
    <t>послуги</t>
  </si>
  <si>
    <t>інші доходи</t>
  </si>
  <si>
    <t>За Програмою забезпечення діяльності комунального підприємства «Телекомпанія «Досвітні вогні» на 2021-2025 роки, в т.ч.:</t>
  </si>
  <si>
    <t>оплата праці</t>
  </si>
  <si>
    <t>нарахування на оплату праці</t>
  </si>
  <si>
    <t>предмети, матеріали, обладнання та інвентар</t>
  </si>
  <si>
    <t>оплата послуг (крім комунальних)</t>
  </si>
  <si>
    <t>оплата комунальних послуг та енергоносіїв</t>
  </si>
  <si>
    <t>інше (розшифрувати)</t>
  </si>
  <si>
    <t>сума рядків 1001-1004</t>
  </si>
  <si>
    <t>1010/1</t>
  </si>
  <si>
    <t>1010/2</t>
  </si>
  <si>
    <t>1010/3</t>
  </si>
  <si>
    <t>1010/4</t>
  </si>
  <si>
    <t>1010/5</t>
  </si>
  <si>
    <t>1010/6</t>
  </si>
  <si>
    <t>сума рядків 1010</t>
  </si>
  <si>
    <t xml:space="preserve">витрати на сировину і основні матеріали </t>
  </si>
  <si>
    <t>обладнання та устаткування</t>
  </si>
  <si>
    <t xml:space="preserve">запасні частини </t>
  </si>
  <si>
    <t>витрати за вивіз ТПВ, нечистот</t>
  </si>
  <si>
    <t>витрати на водопостачання</t>
  </si>
  <si>
    <t>витрати на водовідведення</t>
  </si>
  <si>
    <t>витрати на електроенергію (розподіл)</t>
  </si>
  <si>
    <t>витрати на електроенергію (компенсація перетікань)</t>
  </si>
  <si>
    <t>в т.ч. за рахунок місцевого бюджету</t>
  </si>
  <si>
    <t>сума рядків 1114/1, 1114/2</t>
  </si>
  <si>
    <t>витрати на послуги з інформатизації (хостингу)</t>
  </si>
  <si>
    <t>сума рядків 1150</t>
  </si>
  <si>
    <t>сума рядків 1110,1120,1130,1140-1200</t>
  </si>
  <si>
    <t>інші капітальні видатки</t>
  </si>
  <si>
    <t>сума рядків 3110, 3120</t>
  </si>
  <si>
    <t>Таблиця3</t>
  </si>
  <si>
    <t>керівник підприємства за контрактом</t>
  </si>
  <si>
    <t>адміністративно-управлінський персонал, в т.ч.:</t>
  </si>
  <si>
    <t>Страхові та рєестраційні послуги</t>
  </si>
  <si>
    <t xml:space="preserve">Чистий фінансовий результат, у т.ч.
</t>
  </si>
  <si>
    <t xml:space="preserve">Середньомісячні витрати на оплату праці
одного працівника (грн), усього, у т. ч.:
</t>
  </si>
  <si>
    <t xml:space="preserve">Середня кількість працівників
(штатних працівників, зовнішніх сумісників та працівників, які працюють
за цивільно-правовими договорами), у т.ч:
</t>
  </si>
  <si>
    <t>ІV. Фінансовий результат діяльності</t>
  </si>
  <si>
    <t>V. Додаткова інформація</t>
  </si>
  <si>
    <t>Усього доходів (сума рядків 0100, 1000, 1010, 3000)</t>
  </si>
  <si>
    <t>1121/1</t>
  </si>
  <si>
    <t>сума рядків 1121-1127</t>
  </si>
  <si>
    <t>1211/1</t>
  </si>
  <si>
    <t>1211/2</t>
  </si>
  <si>
    <t>сума рядків 1111,1112,1113,1114</t>
  </si>
  <si>
    <t>сума рядків 1210,1220,1230,1240</t>
  </si>
  <si>
    <t>сума рядків 1211,1312-1315</t>
  </si>
  <si>
    <t>РАЗОМ (сума рядків 2000,2010,2020,2030,2040)</t>
  </si>
  <si>
    <t>сума рядків 1140</t>
  </si>
  <si>
    <t>сума рядків 1110, 1211</t>
  </si>
  <si>
    <t>сума рядків 1120</t>
  </si>
  <si>
    <t>сума рядків 1130,1160-1180,       1212-1315,1220-1240,1300</t>
  </si>
  <si>
    <t>5002/1</t>
  </si>
  <si>
    <t>5002/2</t>
  </si>
  <si>
    <t>5002/3</t>
  </si>
  <si>
    <t>5012/1</t>
  </si>
  <si>
    <t>5012/2</t>
  </si>
  <si>
    <t>5012/3</t>
  </si>
  <si>
    <t>5022/1</t>
  </si>
  <si>
    <t>5022/2</t>
  </si>
  <si>
    <t>5022/3</t>
  </si>
  <si>
    <t>5053/1</t>
  </si>
  <si>
    <t>Усього витрат (сума рядків 1100, 1200, 1300, 3100)</t>
  </si>
  <si>
    <t>сума рядків 5061,5062</t>
  </si>
  <si>
    <t>сума рядків 5051,5052,5053</t>
  </si>
  <si>
    <t>сума рядків  5040-5050</t>
  </si>
  <si>
    <t>сума рядків 5022/1-5022/3</t>
  </si>
  <si>
    <t>сума рядків 5021-5022</t>
  </si>
  <si>
    <t>сума рядків 5011-5012</t>
  </si>
  <si>
    <t>сума рядків 5002/1-5002/3</t>
  </si>
  <si>
    <t>сума рядків 5001,5002</t>
  </si>
  <si>
    <t>сума рядків 5012/1-5012/3</t>
  </si>
  <si>
    <t>Додаток 3.4.</t>
  </si>
  <si>
    <t>Комунальне підприємство "Телекомпанія "Досвітні вогні" ПМР</t>
  </si>
  <si>
    <t>Комунальне підприємство</t>
  </si>
  <si>
    <t>Дніпропетровська обл., Кам'янський р-н, м.П'ятихатки</t>
  </si>
  <si>
    <t>П'ятихатська міська рада</t>
  </si>
  <si>
    <t>Зв'язок</t>
  </si>
  <si>
    <t>Діяльність у сфері телевізійного мовлення</t>
  </si>
  <si>
    <t>грн</t>
  </si>
  <si>
    <t>Комунальна</t>
  </si>
  <si>
    <t>Дніпропетровська обл.,Кам'янський район, м.П'ятихати, вул. Садова, 104</t>
  </si>
  <si>
    <t>Іванова Олеся Олексіївна</t>
  </si>
  <si>
    <t>х</t>
  </si>
  <si>
    <t>25010821</t>
  </si>
  <si>
    <t>60.10</t>
  </si>
  <si>
    <t>UA12040210010024143</t>
  </si>
  <si>
    <t>Посадові оклади, набавки за вислугу років, та інтесивність праці, доп. на оздоровл. в розміру окладу. Враховано підвищення в/з з 1,5 до 5% (37174 грн)</t>
  </si>
  <si>
    <t>22% від ФОП</t>
  </si>
  <si>
    <t>послуги банку</t>
  </si>
  <si>
    <t xml:space="preserve">сума рядків 1130 </t>
  </si>
  <si>
    <t>податок на землю</t>
  </si>
  <si>
    <t>оренда приміщення</t>
  </si>
  <si>
    <t>1211/3</t>
  </si>
  <si>
    <t>використовується</t>
  </si>
  <si>
    <t>м. Пʼятихатки, вул. Садова, 104</t>
  </si>
  <si>
    <t>м. Пʼятихатки, вул. Садова, 100</t>
  </si>
  <si>
    <t>Олеся ІВАНОВА</t>
  </si>
  <si>
    <t>В. о. керівника</t>
  </si>
  <si>
    <t>КП ТК "Досвітні вогні" ПМР</t>
  </si>
  <si>
    <t>сума рядків 1010/1-1010/5</t>
  </si>
  <si>
    <t>Головний бухгалтер</t>
  </si>
  <si>
    <t>Завідувач редакції</t>
  </si>
  <si>
    <t>Кореспондент власний (фотокореспондент)</t>
  </si>
  <si>
    <t>Виконавець     А.В.Бикова</t>
  </si>
  <si>
    <t>оренда прміщення</t>
  </si>
  <si>
    <t>Кореспондент власний (фотокореспондент) 2</t>
  </si>
  <si>
    <t>Фінансовий результат від операційної діяльності</t>
  </si>
  <si>
    <t>Податок на прибуток</t>
  </si>
  <si>
    <t>0970423954</t>
  </si>
  <si>
    <t>Факт 2024 року</t>
  </si>
  <si>
    <t>Уточнений фінансовий план 2025 року</t>
  </si>
  <si>
    <t>Додаток 3.3. до Фінансового плану на 2026 рік</t>
  </si>
  <si>
    <t>Залишкова вартість (тис.грн.) на 01.01.2026 р.</t>
  </si>
  <si>
    <t>Балансова вартість (тис.грн.) на 01.01.2025 р.</t>
  </si>
  <si>
    <t>за 2025 рік</t>
  </si>
  <si>
    <t>Додаток 3.1. до Фінансового плану на 2026 рік</t>
  </si>
  <si>
    <t>на 2026 рік</t>
  </si>
  <si>
    <t>Додаток 3.2. до Фінансового плану на 2026 рік</t>
  </si>
  <si>
    <t>Очікувані на 2025 рік</t>
  </si>
  <si>
    <t>Посадові оклади, набавки за вислугу років, та інтесивність праці, доп. на оздоровл. в розміру середньомісячного дохлду</t>
  </si>
  <si>
    <t>На рівні затверджених натуральних показників 2025 року</t>
  </si>
  <si>
    <t>Звітний період (2025 рік)</t>
  </si>
  <si>
    <t xml:space="preserve">послуги доставки НП  </t>
  </si>
  <si>
    <t>Виконавець          Бикова А.В.</t>
  </si>
  <si>
    <t>Х</t>
  </si>
  <si>
    <t>Обладнання - 44,100 грн,  акумулятор та жорсткий диск - 20000 грн, канцтовари та інше - 8500 грн</t>
  </si>
  <si>
    <t>(посада)</t>
  </si>
  <si>
    <t xml:space="preserve">                       послуги доставки</t>
  </si>
  <si>
    <t>ФІНАНСОВИЙ ПЛАН ПІДПРИЄМСТВА НА 2026 РІК</t>
  </si>
  <si>
    <t>придбання обладнання та предметів довгострокового використання</t>
  </si>
  <si>
    <t>Карта пам'яті, акумулятор, спалах, джерела безперебійного живлення</t>
  </si>
  <si>
    <t>1010/7</t>
  </si>
  <si>
    <t xml:space="preserve">придбання малоцінних та швидкозношуваних предметів </t>
  </si>
  <si>
    <t xml:space="preserve">Ноутбук - 32200 грн, монітор - 4000 грн, фотоапарат - 170000 грн, об'єктив - 90000 грн. </t>
  </si>
  <si>
    <t>придбання  основних засобів</t>
  </si>
  <si>
    <t>Секретар міської ради ____________Вікторія НАЗАРЕНКО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</si>
</sst>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_(* #,##0.0_);_(* \(#,##0.0\);_(* &quot;-&quot;??_);_(@_)"/>
    <numFmt numFmtId="166" formatCode="0.000"/>
    <numFmt numFmtId="167" formatCode="0000"/>
    <numFmt numFmtId="168" formatCode="#,##0.000"/>
    <numFmt numFmtId="169" formatCode="0.0"/>
  </numFmts>
  <fonts count="4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</font>
    <font>
      <u/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</font>
    <font>
      <i/>
      <sz val="11"/>
      <color theme="1"/>
      <name val="Calibri"/>
      <family val="2"/>
      <charset val="204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u/>
      <sz val="11"/>
      <name val="Times New Roman"/>
      <family val="1"/>
      <charset val="204"/>
    </font>
    <font>
      <b/>
      <sz val="10"/>
      <color theme="1"/>
      <name val="Times New Roman"/>
      <family val="1"/>
    </font>
    <font>
      <i/>
      <sz val="10"/>
      <color theme="1"/>
      <name val="Calibri"/>
      <family val="2"/>
      <scheme val="minor"/>
    </font>
    <font>
      <u/>
      <sz val="11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2" fillId="0" borderId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39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 shrinkToFit="1"/>
    </xf>
    <xf numFmtId="0" fontId="2" fillId="2" borderId="0" xfId="0" applyFont="1" applyFill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 shrinkToFit="1"/>
    </xf>
    <xf numFmtId="2" fontId="10" fillId="2" borderId="1" xfId="0" applyNumberFormat="1" applyFont="1" applyFill="1" applyBorder="1" applyAlignment="1">
      <alignment horizontal="left" vertical="center" wrapText="1"/>
    </xf>
    <xf numFmtId="2" fontId="12" fillId="2" borderId="1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wrapText="1"/>
    </xf>
    <xf numFmtId="0" fontId="4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/>
    <xf numFmtId="0" fontId="10" fillId="2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center" vertical="center" wrapText="1"/>
    </xf>
    <xf numFmtId="166" fontId="20" fillId="0" borderId="1" xfId="0" applyNumberFormat="1" applyFont="1" applyBorder="1" applyAlignment="1">
      <alignment horizontal="center" vertical="center" wrapText="1"/>
    </xf>
    <xf numFmtId="0" fontId="20" fillId="0" borderId="0" xfId="0" applyFont="1"/>
    <xf numFmtId="0" fontId="4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" fontId="4" fillId="2" borderId="0" xfId="0" applyNumberFormat="1" applyFont="1" applyFill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2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right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left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 shrinkToFit="1"/>
    </xf>
    <xf numFmtId="0" fontId="12" fillId="5" borderId="1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2" fontId="10" fillId="2" borderId="1" xfId="0" applyNumberFormat="1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wrapText="1"/>
    </xf>
    <xf numFmtId="0" fontId="12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justify" vertical="center" wrapText="1" shrinkToFit="1"/>
    </xf>
    <xf numFmtId="0" fontId="1" fillId="7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top" wrapText="1"/>
    </xf>
    <xf numFmtId="0" fontId="31" fillId="7" borderId="1" xfId="0" applyFont="1" applyFill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2" fillId="0" borderId="0" xfId="0" applyFont="1" applyAlignment="1">
      <alignment horizontal="center" vertical="center" wrapText="1"/>
    </xf>
    <xf numFmtId="169" fontId="10" fillId="2" borderId="1" xfId="0" applyNumberFormat="1" applyFont="1" applyFill="1" applyBorder="1" applyAlignment="1">
      <alignment horizontal="left" vertical="center" wrapText="1"/>
    </xf>
    <xf numFmtId="169" fontId="10" fillId="0" borderId="1" xfId="0" applyNumberFormat="1" applyFont="1" applyBorder="1" applyAlignment="1">
      <alignment horizontal="center" vertical="center" wrapText="1"/>
    </xf>
    <xf numFmtId="169" fontId="11" fillId="0" borderId="1" xfId="0" applyNumberFormat="1" applyFont="1" applyBorder="1" applyAlignment="1">
      <alignment horizontal="center" vertical="center" wrapText="1"/>
    </xf>
    <xf numFmtId="0" fontId="33" fillId="0" borderId="0" xfId="0" applyFont="1"/>
    <xf numFmtId="166" fontId="10" fillId="0" borderId="1" xfId="0" applyNumberFormat="1" applyFont="1" applyBorder="1" applyAlignment="1">
      <alignment horizontal="center" wrapText="1"/>
    </xf>
    <xf numFmtId="166" fontId="10" fillId="0" borderId="1" xfId="0" applyNumberFormat="1" applyFont="1" applyBorder="1" applyAlignment="1">
      <alignment wrapText="1"/>
    </xf>
    <xf numFmtId="166" fontId="11" fillId="0" borderId="1" xfId="0" applyNumberFormat="1" applyFont="1" applyBorder="1" applyAlignment="1">
      <alignment horizontal="center" wrapText="1"/>
    </xf>
    <xf numFmtId="166" fontId="11" fillId="0" borderId="1" xfId="0" applyNumberFormat="1" applyFont="1" applyBorder="1" applyAlignment="1">
      <alignment horizontal="center"/>
    </xf>
    <xf numFmtId="166" fontId="10" fillId="0" borderId="1" xfId="0" applyNumberFormat="1" applyFont="1" applyBorder="1"/>
    <xf numFmtId="166" fontId="10" fillId="0" borderId="1" xfId="0" applyNumberFormat="1" applyFont="1" applyBorder="1" applyAlignment="1">
      <alignment horizontal="center"/>
    </xf>
    <xf numFmtId="166" fontId="10" fillId="6" borderId="1" xfId="0" applyNumberFormat="1" applyFont="1" applyFill="1" applyBorder="1"/>
    <xf numFmtId="166" fontId="12" fillId="0" borderId="1" xfId="0" applyNumberFormat="1" applyFont="1" applyBorder="1" applyAlignment="1">
      <alignment horizontal="center" wrapText="1"/>
    </xf>
    <xf numFmtId="166" fontId="0" fillId="0" borderId="1" xfId="0" applyNumberFormat="1" applyBorder="1" applyAlignment="1">
      <alignment wrapText="1"/>
    </xf>
    <xf numFmtId="166" fontId="4" fillId="5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/>
    <xf numFmtId="166" fontId="10" fillId="2" borderId="1" xfId="0" applyNumberFormat="1" applyFont="1" applyFill="1" applyBorder="1" applyAlignment="1">
      <alignment horizontal="center" wrapText="1"/>
    </xf>
    <xf numFmtId="166" fontId="10" fillId="2" borderId="1" xfId="0" applyNumberFormat="1" applyFont="1" applyFill="1" applyBorder="1" applyAlignment="1">
      <alignment wrapText="1"/>
    </xf>
    <xf numFmtId="166" fontId="4" fillId="0" borderId="1" xfId="3" applyNumberFormat="1" applyFont="1" applyBorder="1" applyAlignment="1">
      <alignment horizontal="right" vertical="center" wrapText="1"/>
    </xf>
    <xf numFmtId="166" fontId="1" fillId="0" borderId="1" xfId="3" quotePrefix="1" applyNumberFormat="1" applyFont="1" applyBorder="1" applyAlignment="1">
      <alignment horizontal="right" vertical="center"/>
    </xf>
    <xf numFmtId="166" fontId="4" fillId="2" borderId="1" xfId="3" applyNumberFormat="1" applyFont="1" applyFill="1" applyBorder="1" applyAlignment="1">
      <alignment horizontal="right" vertical="center" wrapText="1"/>
    </xf>
    <xf numFmtId="166" fontId="1" fillId="2" borderId="1" xfId="3" applyNumberFormat="1" applyFont="1" applyFill="1" applyBorder="1" applyAlignment="1">
      <alignment horizontal="right" vertical="center" wrapText="1"/>
    </xf>
    <xf numFmtId="166" fontId="1" fillId="0" borderId="1" xfId="3" applyNumberFormat="1" applyFont="1" applyBorder="1" applyAlignment="1">
      <alignment horizontal="right" vertical="center" wrapText="1"/>
    </xf>
    <xf numFmtId="166" fontId="7" fillId="0" borderId="1" xfId="3" applyNumberFormat="1" applyFont="1" applyBorder="1" applyAlignment="1">
      <alignment horizontal="right" vertical="center"/>
    </xf>
    <xf numFmtId="166" fontId="7" fillId="0" borderId="1" xfId="3" quotePrefix="1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 wrapText="1"/>
    </xf>
    <xf numFmtId="166" fontId="7" fillId="0" borderId="1" xfId="3" applyNumberFormat="1" applyFont="1" applyBorder="1" applyAlignment="1">
      <alignment horizontal="right" vertical="center" wrapText="1"/>
    </xf>
    <xf numFmtId="166" fontId="10" fillId="5" borderId="1" xfId="0" applyNumberFormat="1" applyFont="1" applyFill="1" applyBorder="1" applyAlignment="1">
      <alignment wrapText="1"/>
    </xf>
    <xf numFmtId="0" fontId="30" fillId="0" borderId="7" xfId="0" applyFont="1" applyBorder="1" applyAlignment="1">
      <alignment vertical="top" wrapText="1"/>
    </xf>
    <xf numFmtId="0" fontId="31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left" vertical="center" wrapText="1"/>
    </xf>
    <xf numFmtId="166" fontId="37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6" fontId="35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6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8" fontId="1" fillId="0" borderId="10" xfId="0" applyNumberFormat="1" applyFont="1" applyBorder="1" applyAlignment="1">
      <alignment horizontal="right" vertical="center" wrapText="1"/>
    </xf>
    <xf numFmtId="0" fontId="1" fillId="3" borderId="10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168" fontId="4" fillId="0" borderId="5" xfId="0" applyNumberFormat="1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right" vertical="center" wrapText="1"/>
    </xf>
    <xf numFmtId="0" fontId="37" fillId="0" borderId="1" xfId="0" applyFont="1" applyBorder="1" applyAlignment="1">
      <alignment vertical="center" wrapText="1"/>
    </xf>
    <xf numFmtId="168" fontId="4" fillId="0" borderId="10" xfId="0" applyNumberFormat="1" applyFont="1" applyBorder="1" applyAlignment="1">
      <alignment horizontal="right" vertical="center" wrapText="1"/>
    </xf>
    <xf numFmtId="168" fontId="4" fillId="0" borderId="1" xfId="0" applyNumberFormat="1" applyFont="1" applyBorder="1" applyAlignment="1">
      <alignment horizontal="right" vertical="center" wrapText="1"/>
    </xf>
    <xf numFmtId="168" fontId="1" fillId="0" borderId="5" xfId="0" applyNumberFormat="1" applyFont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right" wrapText="1"/>
    </xf>
    <xf numFmtId="166" fontId="12" fillId="6" borderId="1" xfId="0" applyNumberFormat="1" applyFont="1" applyFill="1" applyBorder="1"/>
    <xf numFmtId="166" fontId="39" fillId="0" borderId="1" xfId="0" applyNumberFormat="1" applyFont="1" applyBorder="1"/>
    <xf numFmtId="166" fontId="40" fillId="0" borderId="1" xfId="0" applyNumberFormat="1" applyFont="1" applyBorder="1" applyAlignment="1">
      <alignment wrapText="1"/>
    </xf>
    <xf numFmtId="0" fontId="37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wrapText="1"/>
    </xf>
    <xf numFmtId="0" fontId="41" fillId="0" borderId="0" xfId="0" applyFont="1"/>
    <xf numFmtId="0" fontId="43" fillId="0" borderId="1" xfId="0" applyFont="1" applyBorder="1" applyAlignment="1">
      <alignment wrapText="1"/>
    </xf>
    <xf numFmtId="166" fontId="11" fillId="0" borderId="1" xfId="0" applyNumberFormat="1" applyFont="1" applyBorder="1" applyAlignment="1">
      <alignment wrapText="1"/>
    </xf>
    <xf numFmtId="166" fontId="11" fillId="2" borderId="1" xfId="0" applyNumberFormat="1" applyFont="1" applyFill="1" applyBorder="1" applyAlignment="1">
      <alignment horizontal="center" wrapText="1"/>
    </xf>
    <xf numFmtId="166" fontId="11" fillId="0" borderId="1" xfId="0" applyNumberFormat="1" applyFont="1" applyBorder="1"/>
    <xf numFmtId="166" fontId="4" fillId="0" borderId="1" xfId="3" quotePrefix="1" applyNumberFormat="1" applyFont="1" applyBorder="1" applyAlignment="1">
      <alignment horizontal="right" vertical="center"/>
    </xf>
    <xf numFmtId="166" fontId="7" fillId="2" borderId="1" xfId="3" applyNumberFormat="1" applyFont="1" applyFill="1" applyBorder="1" applyAlignment="1">
      <alignment horizontal="right" vertical="center" wrapText="1"/>
    </xf>
    <xf numFmtId="166" fontId="12" fillId="5" borderId="1" xfId="0" applyNumberFormat="1" applyFont="1" applyFill="1" applyBorder="1" applyAlignment="1">
      <alignment wrapText="1"/>
    </xf>
    <xf numFmtId="4" fontId="4" fillId="3" borderId="19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wrapText="1"/>
    </xf>
    <xf numFmtId="2" fontId="10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horizontal="right" wrapText="1"/>
    </xf>
    <xf numFmtId="2" fontId="1" fillId="0" borderId="10" xfId="0" applyNumberFormat="1" applyFont="1" applyBorder="1" applyAlignment="1">
      <alignment horizontal="right" wrapText="1"/>
    </xf>
    <xf numFmtId="2" fontId="10" fillId="0" borderId="1" xfId="0" applyNumberFormat="1" applyFont="1" applyBorder="1" applyAlignment="1">
      <alignment horizontal="right" wrapText="1"/>
    </xf>
    <xf numFmtId="2" fontId="1" fillId="0" borderId="10" xfId="0" applyNumberFormat="1" applyFont="1" applyBorder="1" applyAlignment="1">
      <alignment horizontal="right" vertical="center" wrapText="1"/>
    </xf>
    <xf numFmtId="2" fontId="1" fillId="0" borderId="19" xfId="0" applyNumberFormat="1" applyFont="1" applyBorder="1" applyAlignment="1">
      <alignment horizontal="right" wrapText="1"/>
    </xf>
    <xf numFmtId="2" fontId="10" fillId="0" borderId="1" xfId="0" applyNumberFormat="1" applyFont="1" applyBorder="1"/>
    <xf numFmtId="43" fontId="1" fillId="0" borderId="1" xfId="0" applyNumberFormat="1" applyFont="1" applyBorder="1" applyAlignment="1">
      <alignment horizontal="right" wrapText="1"/>
    </xf>
    <xf numFmtId="2" fontId="1" fillId="0" borderId="1" xfId="2" applyNumberFormat="1" applyFont="1" applyBorder="1"/>
    <xf numFmtId="2" fontId="10" fillId="6" borderId="1" xfId="0" applyNumberFormat="1" applyFont="1" applyFill="1" applyBorder="1"/>
    <xf numFmtId="2" fontId="12" fillId="6" borderId="1" xfId="0" applyNumberFormat="1" applyFont="1" applyFill="1" applyBorder="1"/>
    <xf numFmtId="0" fontId="28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wrapText="1"/>
    </xf>
    <xf numFmtId="4" fontId="4" fillId="5" borderId="1" xfId="3" applyNumberFormat="1" applyFont="1" applyFill="1" applyBorder="1" applyAlignment="1">
      <alignment horizontal="right" vertical="center" wrapText="1"/>
    </xf>
    <xf numFmtId="2" fontId="4" fillId="5" borderId="1" xfId="0" applyNumberFormat="1" applyFont="1" applyFill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wrapText="1"/>
    </xf>
    <xf numFmtId="2" fontId="12" fillId="0" borderId="1" xfId="0" applyNumberFormat="1" applyFont="1" applyBorder="1" applyAlignment="1">
      <alignment horizontal="center" wrapText="1"/>
    </xf>
    <xf numFmtId="169" fontId="4" fillId="0" borderId="18" xfId="0" applyNumberFormat="1" applyFont="1" applyBorder="1" applyAlignment="1">
      <alignment horizontal="center" vertical="center" wrapText="1"/>
    </xf>
    <xf numFmtId="169" fontId="4" fillId="0" borderId="14" xfId="4" applyNumberFormat="1" applyFont="1" applyBorder="1" applyAlignment="1">
      <alignment horizontal="center" vertical="center" wrapText="1"/>
    </xf>
    <xf numFmtId="169" fontId="4" fillId="0" borderId="1" xfId="0" applyNumberFormat="1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wrapText="1"/>
    </xf>
    <xf numFmtId="2" fontId="11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wrapText="1"/>
    </xf>
    <xf numFmtId="169" fontId="10" fillId="0" borderId="1" xfId="0" applyNumberFormat="1" applyFont="1" applyBorder="1" applyAlignment="1">
      <alignment horizontal="left" vertical="center" wrapText="1"/>
    </xf>
    <xf numFmtId="166" fontId="4" fillId="0" borderId="1" xfId="3" applyNumberFormat="1" applyFont="1" applyBorder="1" applyAlignment="1">
      <alignment horizontal="right" vertical="center"/>
    </xf>
    <xf numFmtId="166" fontId="0" fillId="0" borderId="1" xfId="0" applyNumberFormat="1" applyBorder="1" applyAlignment="1">
      <alignment horizontal="center" vertical="center" wrapText="1"/>
    </xf>
    <xf numFmtId="166" fontId="37" fillId="0" borderId="1" xfId="0" applyNumberFormat="1" applyFont="1" applyBorder="1" applyAlignment="1">
      <alignment horizontal="right" wrapText="1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right" wrapText="1"/>
    </xf>
    <xf numFmtId="2" fontId="45" fillId="0" borderId="1" xfId="0" applyNumberFormat="1" applyFont="1" applyBorder="1" applyAlignment="1">
      <alignment horizontal="center" vertical="center" wrapText="1"/>
    </xf>
    <xf numFmtId="4" fontId="4" fillId="3" borderId="19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5" fillId="3" borderId="10" xfId="2" applyFont="1" applyFill="1" applyBorder="1" applyAlignment="1">
      <alignment horizontal="center" vertical="center" wrapText="1"/>
    </xf>
    <xf numFmtId="0" fontId="1" fillId="3" borderId="1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right" wrapText="1"/>
    </xf>
    <xf numFmtId="43" fontId="4" fillId="0" borderId="1" xfId="0" applyNumberFormat="1" applyFont="1" applyBorder="1" applyAlignment="1">
      <alignment horizontal="right" wrapText="1"/>
    </xf>
    <xf numFmtId="0" fontId="4" fillId="5" borderId="1" xfId="0" applyFont="1" applyFill="1" applyBorder="1" applyAlignment="1">
      <alignment horizontal="center" vertical="center" wrapText="1"/>
    </xf>
    <xf numFmtId="4" fontId="4" fillId="9" borderId="17" xfId="0" applyNumberFormat="1" applyFont="1" applyFill="1" applyBorder="1" applyAlignment="1">
      <alignment horizontal="right" vertical="center" wrapText="1"/>
    </xf>
    <xf numFmtId="4" fontId="4" fillId="5" borderId="7" xfId="0" applyNumberFormat="1" applyFont="1" applyFill="1" applyBorder="1" applyAlignment="1">
      <alignment horizontal="right" vertical="center" wrapText="1"/>
    </xf>
    <xf numFmtId="169" fontId="4" fillId="5" borderId="14" xfId="4" applyNumberFormat="1" applyFont="1" applyFill="1" applyBorder="1" applyAlignment="1">
      <alignment horizontal="center" vertical="center" wrapText="1"/>
    </xf>
    <xf numFmtId="0" fontId="46" fillId="0" borderId="0" xfId="0" applyFont="1"/>
    <xf numFmtId="4" fontId="1" fillId="3" borderId="1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4" fillId="5" borderId="10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8" fontId="1" fillId="0" borderId="22" xfId="0" applyNumberFormat="1" applyFont="1" applyBorder="1" applyAlignment="1">
      <alignment horizontal="right" vertical="center" wrapText="1"/>
    </xf>
    <xf numFmtId="164" fontId="4" fillId="5" borderId="23" xfId="0" applyNumberFormat="1" applyFont="1" applyFill="1" applyBorder="1" applyAlignment="1">
      <alignment horizontal="center" vertical="center" wrapText="1"/>
    </xf>
    <xf numFmtId="164" fontId="4" fillId="5" borderId="18" xfId="0" applyNumberFormat="1" applyFont="1" applyFill="1" applyBorder="1" applyAlignment="1">
      <alignment horizontal="center" vertical="center" wrapText="1"/>
    </xf>
    <xf numFmtId="168" fontId="1" fillId="0" borderId="19" xfId="0" applyNumberFormat="1" applyFont="1" applyBorder="1" applyAlignment="1">
      <alignment horizontal="right" vertical="center" wrapText="1"/>
    </xf>
    <xf numFmtId="4" fontId="1" fillId="0" borderId="20" xfId="0" applyNumberFormat="1" applyFont="1" applyBorder="1" applyAlignment="1">
      <alignment horizontal="right" vertical="center" wrapText="1"/>
    </xf>
    <xf numFmtId="164" fontId="4" fillId="5" borderId="21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wrapText="1" indent="4"/>
    </xf>
    <xf numFmtId="164" fontId="1" fillId="0" borderId="11" xfId="0" applyNumberFormat="1" applyFont="1" applyBorder="1" applyAlignment="1">
      <alignment horizontal="center" vertical="center" wrapText="1"/>
    </xf>
    <xf numFmtId="0" fontId="26" fillId="0" borderId="1" xfId="0" applyFont="1" applyBorder="1"/>
    <xf numFmtId="2" fontId="12" fillId="0" borderId="1" xfId="0" applyNumberFormat="1" applyFont="1" applyBorder="1"/>
    <xf numFmtId="3" fontId="1" fillId="0" borderId="11" xfId="0" applyNumberFormat="1" applyFont="1" applyBorder="1" applyAlignment="1">
      <alignment horizontal="center" vertical="center" wrapText="1"/>
    </xf>
    <xf numFmtId="43" fontId="12" fillId="0" borderId="1" xfId="0" applyNumberFormat="1" applyFont="1" applyBorder="1"/>
    <xf numFmtId="169" fontId="12" fillId="0" borderId="1" xfId="0" applyNumberFormat="1" applyFont="1" applyBorder="1"/>
    <xf numFmtId="43" fontId="10" fillId="0" borderId="1" xfId="0" applyNumberFormat="1" applyFont="1" applyBorder="1"/>
    <xf numFmtId="169" fontId="10" fillId="0" borderId="1" xfId="0" applyNumberFormat="1" applyFont="1" applyBorder="1"/>
    <xf numFmtId="0" fontId="10" fillId="0" borderId="1" xfId="0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/>
    </xf>
    <xf numFmtId="0" fontId="41" fillId="0" borderId="0" xfId="0" applyFont="1" applyAlignment="1">
      <alignment horizontal="center" vertical="center"/>
    </xf>
    <xf numFmtId="0" fontId="30" fillId="0" borderId="0" xfId="0" applyFont="1" applyAlignment="1">
      <alignment wrapText="1"/>
    </xf>
    <xf numFmtId="164" fontId="1" fillId="6" borderId="11" xfId="0" applyNumberFormat="1" applyFont="1" applyFill="1" applyBorder="1" applyAlignment="1">
      <alignment horizontal="center" vertical="center" wrapText="1"/>
    </xf>
    <xf numFmtId="164" fontId="1" fillId="5" borderId="11" xfId="0" applyNumberFormat="1" applyFont="1" applyFill="1" applyBorder="1" applyAlignment="1">
      <alignment horizontal="center" vertical="center" wrapText="1"/>
    </xf>
    <xf numFmtId="169" fontId="4" fillId="5" borderId="1" xfId="4" applyNumberFormat="1" applyFont="1" applyFill="1" applyBorder="1" applyAlignment="1">
      <alignment horizontal="center" vertical="center" wrapText="1"/>
    </xf>
    <xf numFmtId="169" fontId="4" fillId="0" borderId="1" xfId="4" applyNumberFormat="1" applyFont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3" borderId="0" xfId="2" applyFont="1" applyFill="1"/>
    <xf numFmtId="0" fontId="5" fillId="3" borderId="0" xfId="2" applyFont="1" applyFill="1" applyAlignment="1">
      <alignment horizontal="center"/>
    </xf>
    <xf numFmtId="0" fontId="1" fillId="3" borderId="0" xfId="2" applyFont="1" applyFill="1" applyAlignment="1">
      <alignment horizontal="center"/>
    </xf>
    <xf numFmtId="0" fontId="5" fillId="0" borderId="0" xfId="2" applyFont="1" applyAlignment="1">
      <alignment horizontal="center"/>
    </xf>
    <xf numFmtId="0" fontId="5" fillId="0" borderId="16" xfId="2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47" fillId="2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left" wrapText="1"/>
    </xf>
    <xf numFmtId="0" fontId="4" fillId="6" borderId="1" xfId="0" applyFont="1" applyFill="1" applyBorder="1" applyAlignment="1">
      <alignment horizontal="left" vertical="center" wrapText="1"/>
    </xf>
    <xf numFmtId="0" fontId="34" fillId="0" borderId="1" xfId="0" applyFont="1" applyBorder="1" applyAlignment="1">
      <alignment horizontal="right" wrapText="1"/>
    </xf>
    <xf numFmtId="0" fontId="2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wrapText="1"/>
    </xf>
    <xf numFmtId="166" fontId="12" fillId="0" borderId="1" xfId="0" applyNumberFormat="1" applyFont="1" applyBorder="1"/>
    <xf numFmtId="0" fontId="10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left" vertical="top" wrapText="1"/>
    </xf>
    <xf numFmtId="0" fontId="30" fillId="0" borderId="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1" fillId="7" borderId="7" xfId="0" applyFont="1" applyFill="1" applyBorder="1" applyAlignment="1">
      <alignment horizontal="center" wrapText="1"/>
    </xf>
    <xf numFmtId="0" fontId="31" fillId="7" borderId="5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38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0" borderId="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26" fillId="0" borderId="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center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shrinkToFit="1"/>
    </xf>
    <xf numFmtId="164" fontId="1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2" borderId="0" xfId="0" applyFont="1" applyFill="1" applyAlignment="1">
      <alignment horizontal="right"/>
    </xf>
    <xf numFmtId="0" fontId="19" fillId="0" borderId="0" xfId="0" applyFont="1" applyAlignment="1">
      <alignment horizontal="center"/>
    </xf>
    <xf numFmtId="0" fontId="20" fillId="0" borderId="8" xfId="0" applyFont="1" applyBorder="1" applyAlignment="1">
      <alignment horizontal="center"/>
    </xf>
    <xf numFmtId="0" fontId="24" fillId="0" borderId="0" xfId="2" applyFont="1" applyAlignment="1" applyProtection="1">
      <alignment horizontal="center" vertical="center" wrapText="1"/>
      <protection locked="0"/>
    </xf>
    <xf numFmtId="0" fontId="21" fillId="0" borderId="8" xfId="2" applyFont="1" applyBorder="1" applyAlignment="1" applyProtection="1">
      <alignment horizontal="center" vertical="center" wrapText="1"/>
      <protection locked="0"/>
    </xf>
    <xf numFmtId="0" fontId="21" fillId="3" borderId="24" xfId="2" applyFont="1" applyFill="1" applyBorder="1" applyAlignment="1">
      <alignment horizontal="center"/>
    </xf>
    <xf numFmtId="0" fontId="21" fillId="3" borderId="6" xfId="2" applyFont="1" applyFill="1" applyBorder="1" applyAlignment="1">
      <alignment horizontal="center"/>
    </xf>
    <xf numFmtId="0" fontId="24" fillId="3" borderId="0" xfId="2" applyFont="1" applyFill="1" applyAlignment="1">
      <alignment horizontal="center"/>
    </xf>
    <xf numFmtId="0" fontId="24" fillId="3" borderId="16" xfId="2" applyFont="1" applyFill="1" applyBorder="1" applyAlignment="1">
      <alignment horizontal="center"/>
    </xf>
    <xf numFmtId="0" fontId="5" fillId="3" borderId="10" xfId="2" applyFont="1" applyFill="1" applyBorder="1" applyAlignment="1">
      <alignment horizontal="center" vertical="center" wrapText="1"/>
    </xf>
    <xf numFmtId="0" fontId="1" fillId="3" borderId="11" xfId="2" applyFont="1" applyFill="1" applyBorder="1" applyAlignment="1">
      <alignment horizontal="center" vertical="center" wrapText="1"/>
    </xf>
    <xf numFmtId="0" fontId="1" fillId="3" borderId="12" xfId="2" applyFont="1" applyFill="1" applyBorder="1" applyAlignment="1">
      <alignment horizontal="center" vertical="center" wrapText="1"/>
    </xf>
    <xf numFmtId="0" fontId="1" fillId="3" borderId="13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28" fillId="3" borderId="15" xfId="2" applyFont="1" applyFill="1" applyBorder="1" applyAlignment="1">
      <alignment horizontal="center" vertical="center" wrapText="1"/>
    </xf>
    <xf numFmtId="0" fontId="28" fillId="3" borderId="0" xfId="2" applyFont="1" applyFill="1" applyAlignment="1">
      <alignment horizontal="center" vertical="center" wrapText="1"/>
    </xf>
    <xf numFmtId="0" fontId="28" fillId="3" borderId="16" xfId="2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21" fillId="0" borderId="8" xfId="0" applyFont="1" applyBorder="1" applyAlignment="1">
      <alignment horizontal="center" vertical="center"/>
    </xf>
  </cellXfs>
  <cellStyles count="5">
    <cellStyle name="Відсотковий" xfId="4" builtinId="5"/>
    <cellStyle name="Звичайний" xfId="0" builtinId="0"/>
    <cellStyle name="Звичайний 2 2" xfId="2" xr:uid="{00000000-0005-0000-0000-000000000000}"/>
    <cellStyle name="Обычный 2" xfId="1" xr:uid="{00000000-0005-0000-0000-000002000000}"/>
    <cellStyle name="Фінансови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3"/>
  <sheetViews>
    <sheetView tabSelected="1" zoomScale="110" zoomScaleNormal="110" workbookViewId="0">
      <selection activeCell="H9" sqref="H9"/>
    </sheetView>
  </sheetViews>
  <sheetFormatPr defaultColWidth="8.85546875" defaultRowHeight="15" x14ac:dyDescent="0.25"/>
  <cols>
    <col min="1" max="1" width="33.85546875" customWidth="1"/>
    <col min="2" max="2" width="7.5703125" customWidth="1"/>
    <col min="3" max="3" width="11.140625" customWidth="1"/>
    <col min="4" max="4" width="13.5703125" customWidth="1"/>
    <col min="5" max="5" width="13.140625" customWidth="1"/>
    <col min="6" max="7" width="8.28515625" customWidth="1"/>
    <col min="8" max="8" width="10" customWidth="1"/>
    <col min="9" max="9" width="9.42578125" customWidth="1"/>
    <col min="10" max="10" width="32" customWidth="1"/>
  </cols>
  <sheetData>
    <row r="1" spans="1:10" x14ac:dyDescent="0.25">
      <c r="J1" t="s">
        <v>202</v>
      </c>
    </row>
    <row r="2" spans="1:10" x14ac:dyDescent="0.25">
      <c r="A2" s="1"/>
      <c r="B2" s="2"/>
      <c r="C2" s="2"/>
      <c r="D2" s="2"/>
      <c r="E2" s="1"/>
      <c r="F2" s="1"/>
      <c r="G2" s="1"/>
      <c r="H2" s="312" t="s">
        <v>0</v>
      </c>
      <c r="I2" s="312"/>
      <c r="J2" s="3"/>
    </row>
    <row r="3" spans="1:10" x14ac:dyDescent="0.25">
      <c r="A3" s="1"/>
      <c r="B3" s="2"/>
      <c r="C3" s="2"/>
      <c r="D3" s="2"/>
      <c r="E3" s="1"/>
      <c r="F3" s="1"/>
      <c r="G3" s="1"/>
      <c r="H3" s="4" t="s">
        <v>1</v>
      </c>
      <c r="I3" s="5"/>
      <c r="J3" s="5"/>
    </row>
    <row r="4" spans="1:10" x14ac:dyDescent="0.25">
      <c r="A4" s="1"/>
      <c r="B4" s="2"/>
      <c r="C4" s="2"/>
      <c r="D4" s="2"/>
      <c r="E4" s="1"/>
      <c r="F4" s="1"/>
      <c r="G4" s="1"/>
      <c r="H4" s="339" t="s">
        <v>2</v>
      </c>
      <c r="I4" s="339"/>
      <c r="J4" s="339"/>
    </row>
    <row r="5" spans="1:10" x14ac:dyDescent="0.25">
      <c r="A5" s="1"/>
      <c r="B5" s="2"/>
      <c r="C5" s="2"/>
      <c r="D5" s="2"/>
      <c r="E5" s="1"/>
      <c r="F5" s="1"/>
      <c r="G5" s="1"/>
      <c r="H5" s="339" t="s">
        <v>36</v>
      </c>
      <c r="I5" s="339"/>
      <c r="J5" s="339"/>
    </row>
    <row r="6" spans="1:10" x14ac:dyDescent="0.25">
      <c r="A6" s="1"/>
      <c r="B6" s="2"/>
      <c r="C6" s="2"/>
      <c r="D6" s="2"/>
      <c r="E6" s="1"/>
      <c r="F6" s="1"/>
      <c r="G6" s="1"/>
      <c r="H6" s="6"/>
      <c r="I6" s="6"/>
      <c r="J6" s="6"/>
    </row>
    <row r="7" spans="1:10" x14ac:dyDescent="0.25">
      <c r="A7" s="1"/>
      <c r="B7" s="2"/>
      <c r="C7" s="2"/>
      <c r="D7" s="2"/>
      <c r="E7" s="1"/>
      <c r="F7" s="1"/>
      <c r="G7" s="1"/>
      <c r="H7" s="339"/>
      <c r="I7" s="339"/>
      <c r="J7" s="339"/>
    </row>
    <row r="8" spans="1:10" x14ac:dyDescent="0.25">
      <c r="A8" s="1"/>
      <c r="B8" s="2"/>
      <c r="C8" s="2"/>
      <c r="D8" s="2"/>
      <c r="E8" s="1"/>
      <c r="F8" s="1"/>
      <c r="G8" s="1"/>
      <c r="H8" s="339" t="s">
        <v>344</v>
      </c>
      <c r="I8" s="339"/>
      <c r="J8" s="339"/>
    </row>
    <row r="9" spans="1:10" x14ac:dyDescent="0.25">
      <c r="A9" s="1"/>
      <c r="B9" s="2"/>
      <c r="C9" s="2"/>
      <c r="D9" s="2"/>
      <c r="E9" s="1"/>
      <c r="F9" s="1"/>
      <c r="G9" s="1"/>
      <c r="H9" s="6" t="s">
        <v>3</v>
      </c>
      <c r="I9" s="6"/>
      <c r="J9" s="6"/>
    </row>
    <row r="10" spans="1:10" x14ac:dyDescent="0.25">
      <c r="A10" s="1"/>
      <c r="B10" s="2"/>
      <c r="C10" s="2"/>
      <c r="D10" s="2"/>
      <c r="E10" s="1"/>
      <c r="F10" s="1"/>
      <c r="G10" s="1"/>
      <c r="H10" s="7" t="s">
        <v>4</v>
      </c>
      <c r="I10" s="334"/>
      <c r="J10" s="334"/>
    </row>
    <row r="11" spans="1:10" x14ac:dyDescent="0.25">
      <c r="A11" s="1"/>
      <c r="B11" s="2"/>
      <c r="C11" s="2"/>
      <c r="D11" s="2"/>
      <c r="E11" s="1"/>
      <c r="F11" s="1"/>
      <c r="G11" s="1"/>
      <c r="H11" s="7" t="s">
        <v>198</v>
      </c>
      <c r="I11" s="334"/>
      <c r="J11" s="334"/>
    </row>
    <row r="12" spans="1:10" x14ac:dyDescent="0.25">
      <c r="A12" s="1"/>
      <c r="B12" s="2"/>
      <c r="C12" s="2"/>
      <c r="D12" s="2"/>
      <c r="E12" s="1"/>
      <c r="F12" s="1"/>
      <c r="G12" s="1"/>
      <c r="H12" s="7" t="s">
        <v>5</v>
      </c>
      <c r="I12" s="334" t="s">
        <v>333</v>
      </c>
      <c r="J12" s="334"/>
    </row>
    <row r="13" spans="1:10" x14ac:dyDescent="0.25">
      <c r="A13" s="1"/>
      <c r="B13" s="2"/>
      <c r="C13" s="2"/>
      <c r="D13" s="2"/>
      <c r="E13" s="1"/>
      <c r="F13" s="1"/>
      <c r="G13" s="1"/>
      <c r="H13" s="334" t="s">
        <v>6</v>
      </c>
      <c r="I13" s="334"/>
      <c r="J13" s="334"/>
    </row>
    <row r="14" spans="1:10" x14ac:dyDescent="0.25">
      <c r="A14" s="1"/>
      <c r="B14" s="340"/>
      <c r="C14" s="340"/>
      <c r="D14" s="340"/>
      <c r="E14" s="340"/>
      <c r="F14" s="1"/>
      <c r="G14" s="1"/>
      <c r="H14" s="334" t="s">
        <v>7</v>
      </c>
      <c r="I14" s="334"/>
      <c r="J14" s="334"/>
    </row>
    <row r="15" spans="1:10" x14ac:dyDescent="0.25">
      <c r="A15" s="8" t="s">
        <v>8</v>
      </c>
      <c r="B15" s="335" t="s">
        <v>281</v>
      </c>
      <c r="C15" s="335"/>
      <c r="D15" s="335"/>
      <c r="E15" s="335"/>
      <c r="F15" s="335"/>
      <c r="G15" s="336"/>
      <c r="H15" s="9" t="s">
        <v>9</v>
      </c>
      <c r="I15" s="341" t="s">
        <v>292</v>
      </c>
      <c r="J15" s="341"/>
    </row>
    <row r="16" spans="1:10" ht="15" customHeight="1" x14ac:dyDescent="0.25">
      <c r="A16" s="8" t="s">
        <v>10</v>
      </c>
      <c r="B16" s="335" t="s">
        <v>282</v>
      </c>
      <c r="C16" s="335"/>
      <c r="D16" s="335"/>
      <c r="E16" s="335"/>
      <c r="F16" s="335"/>
      <c r="G16" s="336"/>
      <c r="H16" s="7" t="s">
        <v>11</v>
      </c>
      <c r="I16" s="334"/>
      <c r="J16" s="334"/>
    </row>
    <row r="17" spans="1:10" ht="15" customHeight="1" x14ac:dyDescent="0.25">
      <c r="A17" s="8" t="s">
        <v>12</v>
      </c>
      <c r="B17" s="335" t="s">
        <v>283</v>
      </c>
      <c r="C17" s="335"/>
      <c r="D17" s="335"/>
      <c r="E17" s="335"/>
      <c r="F17" s="335"/>
      <c r="G17" s="336"/>
      <c r="H17" s="7" t="s">
        <v>13</v>
      </c>
      <c r="I17" s="342" t="s">
        <v>294</v>
      </c>
      <c r="J17" s="342"/>
    </row>
    <row r="18" spans="1:10" ht="17.25" customHeight="1" x14ac:dyDescent="0.25">
      <c r="A18" s="8" t="s">
        <v>199</v>
      </c>
      <c r="B18" s="335" t="s">
        <v>284</v>
      </c>
      <c r="C18" s="335"/>
      <c r="D18" s="335"/>
      <c r="E18" s="335"/>
      <c r="F18" s="335"/>
      <c r="G18" s="336"/>
      <c r="H18" s="7" t="s">
        <v>14</v>
      </c>
      <c r="I18" s="334"/>
      <c r="J18" s="334"/>
    </row>
    <row r="19" spans="1:10" x14ac:dyDescent="0.25">
      <c r="A19" s="8" t="s">
        <v>15</v>
      </c>
      <c r="B19" s="335" t="s">
        <v>285</v>
      </c>
      <c r="C19" s="335"/>
      <c r="D19" s="335"/>
      <c r="E19" s="335"/>
      <c r="F19" s="335"/>
      <c r="G19" s="336"/>
      <c r="H19" s="7" t="s">
        <v>16</v>
      </c>
      <c r="I19" s="334"/>
      <c r="J19" s="334"/>
    </row>
    <row r="20" spans="1:10" x14ac:dyDescent="0.25">
      <c r="A20" s="8" t="s">
        <v>17</v>
      </c>
      <c r="B20" s="335" t="s">
        <v>286</v>
      </c>
      <c r="C20" s="335"/>
      <c r="D20" s="335"/>
      <c r="E20" s="335"/>
      <c r="F20" s="335"/>
      <c r="G20" s="336"/>
      <c r="H20" s="11" t="s">
        <v>18</v>
      </c>
      <c r="I20" s="334" t="s">
        <v>293</v>
      </c>
      <c r="J20" s="334"/>
    </row>
    <row r="21" spans="1:10" x14ac:dyDescent="0.25">
      <c r="A21" s="8" t="s">
        <v>19</v>
      </c>
      <c r="B21" s="306" t="s">
        <v>287</v>
      </c>
      <c r="C21" s="306"/>
      <c r="D21" s="306"/>
      <c r="E21" s="306"/>
      <c r="F21" s="306" t="s">
        <v>20</v>
      </c>
      <c r="G21" s="307"/>
      <c r="H21" s="308"/>
      <c r="I21" s="309" t="s">
        <v>291</v>
      </c>
      <c r="J21" s="309"/>
    </row>
    <row r="22" spans="1:10" ht="14.1" customHeight="1" x14ac:dyDescent="0.25">
      <c r="A22" s="8" t="s">
        <v>21</v>
      </c>
      <c r="B22" s="306" t="s">
        <v>288</v>
      </c>
      <c r="C22" s="306"/>
      <c r="D22" s="306"/>
      <c r="E22" s="306"/>
      <c r="F22" s="306" t="s">
        <v>22</v>
      </c>
      <c r="G22" s="307"/>
      <c r="H22" s="311"/>
      <c r="I22" s="309"/>
      <c r="J22" s="309"/>
    </row>
    <row r="23" spans="1:10" ht="14.1" customHeight="1" x14ac:dyDescent="0.25">
      <c r="A23" s="310" t="s">
        <v>23</v>
      </c>
      <c r="B23" s="306"/>
      <c r="C23" s="306"/>
      <c r="D23" s="306"/>
      <c r="E23" s="306"/>
      <c r="F23" s="10"/>
      <c r="G23" s="10"/>
      <c r="H23" s="12"/>
      <c r="I23" s="309">
        <v>4</v>
      </c>
      <c r="J23" s="309"/>
    </row>
    <row r="24" spans="1:10" ht="14.1" customHeight="1" x14ac:dyDescent="0.25">
      <c r="A24" s="8" t="s">
        <v>24</v>
      </c>
      <c r="B24" s="335" t="s">
        <v>289</v>
      </c>
      <c r="C24" s="335"/>
      <c r="D24" s="335"/>
      <c r="E24" s="335"/>
      <c r="F24" s="335"/>
      <c r="G24" s="336"/>
      <c r="H24" s="7"/>
      <c r="I24" s="334"/>
      <c r="J24" s="334"/>
    </row>
    <row r="25" spans="1:10" ht="14.1" customHeight="1" x14ac:dyDescent="0.25">
      <c r="A25" s="8" t="s">
        <v>25</v>
      </c>
      <c r="B25" s="337" t="s">
        <v>317</v>
      </c>
      <c r="C25" s="337"/>
      <c r="D25" s="337"/>
      <c r="E25" s="337"/>
      <c r="F25" s="337"/>
      <c r="G25" s="338"/>
      <c r="H25" s="12"/>
      <c r="I25" s="309"/>
      <c r="J25" s="309"/>
    </row>
    <row r="26" spans="1:10" ht="14.1" customHeight="1" x14ac:dyDescent="0.25">
      <c r="A26" s="8" t="s">
        <v>26</v>
      </c>
      <c r="B26" s="335" t="s">
        <v>290</v>
      </c>
      <c r="C26" s="335"/>
      <c r="D26" s="335"/>
      <c r="E26" s="335"/>
      <c r="F26" s="335"/>
      <c r="G26" s="336"/>
      <c r="H26" s="7"/>
      <c r="I26" s="334"/>
      <c r="J26" s="334"/>
    </row>
    <row r="27" spans="1:10" ht="11.1" customHeight="1" x14ac:dyDescent="0.25">
      <c r="A27" s="1"/>
      <c r="B27" s="2"/>
      <c r="C27" s="2"/>
      <c r="D27" s="2"/>
      <c r="E27" s="1"/>
      <c r="F27" s="1"/>
      <c r="G27" s="1"/>
      <c r="H27" s="1"/>
      <c r="I27" s="1"/>
      <c r="J27" s="3"/>
    </row>
    <row r="28" spans="1:10" ht="21" customHeight="1" x14ac:dyDescent="0.25">
      <c r="A28" s="299" t="s">
        <v>337</v>
      </c>
      <c r="B28" s="299"/>
      <c r="C28" s="299"/>
      <c r="D28" s="299"/>
      <c r="E28" s="299"/>
      <c r="F28" s="299"/>
      <c r="G28" s="299"/>
      <c r="H28" s="299"/>
      <c r="I28" s="299"/>
      <c r="J28" s="3"/>
    </row>
    <row r="29" spans="1:10" ht="13.5" customHeight="1" x14ac:dyDescent="0.25">
      <c r="A29" s="13"/>
      <c r="B29" s="14"/>
      <c r="C29" s="14"/>
      <c r="D29" s="13"/>
      <c r="E29" s="13"/>
      <c r="F29" s="13"/>
      <c r="G29" s="13"/>
      <c r="H29" s="13"/>
      <c r="I29" s="302" t="s">
        <v>191</v>
      </c>
      <c r="J29" s="302"/>
    </row>
    <row r="30" spans="1:10" ht="15" customHeight="1" x14ac:dyDescent="0.25">
      <c r="A30" s="300" t="s">
        <v>27</v>
      </c>
      <c r="B30" s="301" t="s">
        <v>28</v>
      </c>
      <c r="C30" s="304" t="s">
        <v>318</v>
      </c>
      <c r="D30" s="301" t="s">
        <v>319</v>
      </c>
      <c r="E30" s="301" t="s">
        <v>29</v>
      </c>
      <c r="F30" s="301" t="s">
        <v>30</v>
      </c>
      <c r="G30" s="301"/>
      <c r="H30" s="301"/>
      <c r="I30" s="301"/>
      <c r="J30" s="303" t="s">
        <v>31</v>
      </c>
    </row>
    <row r="31" spans="1:10" ht="30" customHeight="1" x14ac:dyDescent="0.25">
      <c r="A31" s="300"/>
      <c r="B31" s="301"/>
      <c r="C31" s="305"/>
      <c r="D31" s="301"/>
      <c r="E31" s="301"/>
      <c r="F31" s="15" t="s">
        <v>32</v>
      </c>
      <c r="G31" s="15" t="s">
        <v>33</v>
      </c>
      <c r="H31" s="15" t="s">
        <v>34</v>
      </c>
      <c r="I31" s="15" t="s">
        <v>35</v>
      </c>
      <c r="J31" s="303"/>
    </row>
    <row r="32" spans="1:10" ht="15" customHeight="1" x14ac:dyDescent="0.25">
      <c r="A32" s="59">
        <v>1</v>
      </c>
      <c r="B32" s="16">
        <v>2</v>
      </c>
      <c r="C32" s="16"/>
      <c r="D32" s="16">
        <v>3</v>
      </c>
      <c r="E32" s="16">
        <v>4</v>
      </c>
      <c r="F32" s="16">
        <v>5</v>
      </c>
      <c r="G32" s="16">
        <v>6</v>
      </c>
      <c r="H32" s="16">
        <v>7</v>
      </c>
      <c r="I32" s="16">
        <v>8</v>
      </c>
      <c r="J32" s="17" t="s">
        <v>197</v>
      </c>
    </row>
    <row r="33" spans="1:10" ht="18" customHeight="1" x14ac:dyDescent="0.25">
      <c r="A33" s="326" t="s">
        <v>89</v>
      </c>
      <c r="B33" s="326"/>
      <c r="C33" s="326"/>
      <c r="D33" s="326"/>
      <c r="E33" s="326"/>
      <c r="F33" s="326"/>
      <c r="G33" s="326"/>
      <c r="H33" s="326"/>
      <c r="I33" s="326"/>
      <c r="J33" s="326"/>
    </row>
    <row r="34" spans="1:10" x14ac:dyDescent="0.25">
      <c r="A34" s="326" t="s">
        <v>92</v>
      </c>
      <c r="B34" s="326"/>
      <c r="C34" s="326"/>
      <c r="D34" s="326"/>
      <c r="E34" s="326"/>
      <c r="F34" s="326"/>
      <c r="G34" s="326"/>
      <c r="H34" s="326"/>
      <c r="I34" s="326"/>
      <c r="J34" s="326"/>
    </row>
    <row r="35" spans="1:10" ht="21.75" customHeight="1" x14ac:dyDescent="0.25">
      <c r="A35" s="79" t="s">
        <v>171</v>
      </c>
      <c r="B35" s="76">
        <v>100</v>
      </c>
      <c r="C35" s="136">
        <v>2.3668</v>
      </c>
      <c r="D35" s="136">
        <v>1.0224800000000001</v>
      </c>
      <c r="E35" s="136">
        <v>0</v>
      </c>
      <c r="F35" s="136">
        <v>0</v>
      </c>
      <c r="G35" s="143">
        <v>0</v>
      </c>
      <c r="H35" s="143">
        <v>0</v>
      </c>
      <c r="I35" s="143">
        <v>0</v>
      </c>
      <c r="J35" s="16"/>
    </row>
    <row r="36" spans="1:10" ht="36.75" customHeight="1" x14ac:dyDescent="0.25">
      <c r="A36" s="98" t="s">
        <v>203</v>
      </c>
      <c r="B36" s="34">
        <v>1000</v>
      </c>
      <c r="C36" s="136">
        <v>51.87424</v>
      </c>
      <c r="D36" s="136">
        <v>45.404000000000003</v>
      </c>
      <c r="E36" s="136">
        <v>46.627000000000002</v>
      </c>
      <c r="F36" s="136">
        <f>SUM(F37:F40)</f>
        <v>11.350999999999999</v>
      </c>
      <c r="G36" s="136">
        <f>SUM(G37:G40)</f>
        <v>11.350999999999999</v>
      </c>
      <c r="H36" s="136">
        <f>SUM(H37:H40)</f>
        <v>11.350999999999999</v>
      </c>
      <c r="I36" s="136">
        <f>SUM(I37:I40)</f>
        <v>12.573999999999998</v>
      </c>
      <c r="J36" s="17" t="s">
        <v>215</v>
      </c>
    </row>
    <row r="37" spans="1:10" ht="17.25" customHeight="1" x14ac:dyDescent="0.25">
      <c r="A37" s="18" t="s">
        <v>204</v>
      </c>
      <c r="B37" s="19">
        <v>1001</v>
      </c>
      <c r="C37" s="142">
        <v>5.242</v>
      </c>
      <c r="D37" s="180">
        <v>4.2</v>
      </c>
      <c r="E37" s="180">
        <v>4.2</v>
      </c>
      <c r="F37" s="139">
        <v>1.05</v>
      </c>
      <c r="G37" s="139">
        <v>1.05</v>
      </c>
      <c r="H37" s="139">
        <v>1.05</v>
      </c>
      <c r="I37" s="139">
        <v>1.05</v>
      </c>
      <c r="J37" s="114" t="s">
        <v>327</v>
      </c>
    </row>
    <row r="38" spans="1:10" ht="17.25" customHeight="1" x14ac:dyDescent="0.25">
      <c r="A38" s="18" t="s">
        <v>205</v>
      </c>
      <c r="B38" s="19">
        <v>1002</v>
      </c>
      <c r="C38" s="142">
        <v>6.6</v>
      </c>
      <c r="D38" s="180">
        <v>6</v>
      </c>
      <c r="E38" s="180">
        <v>6</v>
      </c>
      <c r="F38" s="139">
        <v>1.5</v>
      </c>
      <c r="G38" s="139">
        <v>1.5</v>
      </c>
      <c r="H38" s="139">
        <v>1.5</v>
      </c>
      <c r="I38" s="139">
        <v>1.5</v>
      </c>
      <c r="J38" s="114" t="s">
        <v>327</v>
      </c>
    </row>
    <row r="39" spans="1:10" ht="18" customHeight="1" x14ac:dyDescent="0.25">
      <c r="A39" s="18" t="s">
        <v>206</v>
      </c>
      <c r="B39" s="19">
        <v>1003</v>
      </c>
      <c r="C39" s="142">
        <v>40.033999999999999</v>
      </c>
      <c r="D39" s="180">
        <v>35.204000000000001</v>
      </c>
      <c r="E39" s="180">
        <v>36.427</v>
      </c>
      <c r="F39" s="139">
        <v>8.8010000000000002</v>
      </c>
      <c r="G39" s="139">
        <v>8.8010000000000002</v>
      </c>
      <c r="H39" s="139">
        <v>8.8010000000000002</v>
      </c>
      <c r="I39" s="139">
        <v>10.023999999999999</v>
      </c>
      <c r="J39" s="114" t="s">
        <v>327</v>
      </c>
    </row>
    <row r="40" spans="1:10" ht="18" customHeight="1" x14ac:dyDescent="0.25">
      <c r="A40" s="18" t="s">
        <v>207</v>
      </c>
      <c r="B40" s="19">
        <v>1004</v>
      </c>
      <c r="C40" s="137"/>
      <c r="D40" s="140"/>
      <c r="E40" s="139"/>
      <c r="F40" s="139"/>
      <c r="G40" s="139"/>
      <c r="H40" s="139"/>
      <c r="I40" s="139"/>
      <c r="J40" s="46"/>
    </row>
    <row r="41" spans="1:10" ht="29.25" customHeight="1" x14ac:dyDescent="0.25">
      <c r="A41" s="98" t="s">
        <v>130</v>
      </c>
      <c r="B41" s="52">
        <v>1010</v>
      </c>
      <c r="C41" s="179">
        <v>1361.0319999999999</v>
      </c>
      <c r="D41" s="136">
        <v>1427.7560000000001</v>
      </c>
      <c r="E41" s="138">
        <f>SUM(E42)</f>
        <v>1458.624</v>
      </c>
      <c r="F41" s="139">
        <f>SUM(F42)</f>
        <v>383.73</v>
      </c>
      <c r="G41" s="139">
        <f t="shared" ref="G41:I41" si="0">SUM(G42)</f>
        <v>444.92099999999999</v>
      </c>
      <c r="H41" s="139">
        <f t="shared" si="0"/>
        <v>318.42</v>
      </c>
      <c r="I41" s="139">
        <f t="shared" si="0"/>
        <v>311.553</v>
      </c>
      <c r="J41" s="17" t="s">
        <v>222</v>
      </c>
    </row>
    <row r="42" spans="1:10" ht="54.75" customHeight="1" x14ac:dyDescent="0.25">
      <c r="A42" s="290" t="s">
        <v>208</v>
      </c>
      <c r="B42" s="19">
        <v>1010</v>
      </c>
      <c r="C42" s="137">
        <v>1361.0319999999999</v>
      </c>
      <c r="D42" s="140">
        <v>1427.7560000000001</v>
      </c>
      <c r="E42" s="139">
        <f>SUM(E43:E48)</f>
        <v>1458.624</v>
      </c>
      <c r="F42" s="139">
        <f>SUM(F43:F48)</f>
        <v>383.73</v>
      </c>
      <c r="G42" s="139">
        <f>SUM(G43:G48)</f>
        <v>444.92099999999999</v>
      </c>
      <c r="H42" s="139">
        <f>SUM(H43:H48)</f>
        <v>318.42</v>
      </c>
      <c r="I42" s="139">
        <f>SUM(I43:I48)</f>
        <v>311.553</v>
      </c>
      <c r="J42" s="17" t="s">
        <v>308</v>
      </c>
    </row>
    <row r="43" spans="1:10" ht="24.75" customHeight="1" x14ac:dyDescent="0.25">
      <c r="A43" s="64" t="s">
        <v>209</v>
      </c>
      <c r="B43" s="63" t="s">
        <v>216</v>
      </c>
      <c r="C43" s="141">
        <v>1025.731</v>
      </c>
      <c r="D43" s="144">
        <v>1143.752</v>
      </c>
      <c r="E43" s="124">
        <v>1131.1500000000001</v>
      </c>
      <c r="F43" s="135">
        <v>261</v>
      </c>
      <c r="G43" s="135">
        <v>362.50799999999998</v>
      </c>
      <c r="H43" s="135">
        <v>261</v>
      </c>
      <c r="I43" s="135">
        <v>246.642</v>
      </c>
      <c r="J43" s="146" t="s">
        <v>295</v>
      </c>
    </row>
    <row r="44" spans="1:10" ht="17.100000000000001" customHeight="1" x14ac:dyDescent="0.25">
      <c r="A44" s="60" t="s">
        <v>210</v>
      </c>
      <c r="B44" s="21" t="s">
        <v>217</v>
      </c>
      <c r="C44" s="142">
        <v>225.654</v>
      </c>
      <c r="D44" s="144">
        <v>251.625</v>
      </c>
      <c r="E44" s="124">
        <v>248.85300000000001</v>
      </c>
      <c r="F44" s="124">
        <v>57.42</v>
      </c>
      <c r="G44" s="124">
        <v>79.751999999999995</v>
      </c>
      <c r="H44" s="124">
        <v>57.42</v>
      </c>
      <c r="I44" s="124">
        <v>54.261000000000003</v>
      </c>
      <c r="J44" s="147" t="s">
        <v>296</v>
      </c>
    </row>
    <row r="45" spans="1:10" ht="28.5" customHeight="1" x14ac:dyDescent="0.25">
      <c r="A45" s="18" t="s">
        <v>213</v>
      </c>
      <c r="B45" s="63" t="s">
        <v>218</v>
      </c>
      <c r="C45" s="141">
        <v>29.646999999999998</v>
      </c>
      <c r="D45" s="144">
        <v>32.378999999999998</v>
      </c>
      <c r="E45" s="176">
        <v>34.521000000000001</v>
      </c>
      <c r="F45" s="124">
        <v>21.21</v>
      </c>
      <c r="G45" s="124">
        <v>2.661</v>
      </c>
      <c r="H45" s="124">
        <v>0</v>
      </c>
      <c r="I45" s="124">
        <v>10.65</v>
      </c>
      <c r="J45" s="147" t="s">
        <v>329</v>
      </c>
    </row>
    <row r="46" spans="1:10" ht="24.75" customHeight="1" x14ac:dyDescent="0.25">
      <c r="A46" s="64" t="s">
        <v>338</v>
      </c>
      <c r="B46" s="63" t="s">
        <v>219</v>
      </c>
      <c r="C46" s="141">
        <v>50</v>
      </c>
      <c r="D46" s="144"/>
      <c r="E46" s="139"/>
      <c r="F46" s="139"/>
      <c r="G46" s="139"/>
      <c r="H46" s="140"/>
      <c r="I46" s="140"/>
      <c r="J46" s="291"/>
    </row>
    <row r="47" spans="1:10" ht="25.5" customHeight="1" x14ac:dyDescent="0.25">
      <c r="A47" s="64" t="s">
        <v>341</v>
      </c>
      <c r="B47" s="63" t="s">
        <v>220</v>
      </c>
      <c r="C47" s="141">
        <v>30</v>
      </c>
      <c r="D47" s="144"/>
      <c r="E47" s="139">
        <v>44.1</v>
      </c>
      <c r="F47" s="139">
        <v>44.1</v>
      </c>
      <c r="G47" s="139"/>
      <c r="H47" s="140"/>
      <c r="I47" s="140"/>
      <c r="J47" s="115" t="s">
        <v>339</v>
      </c>
    </row>
    <row r="48" spans="1:10" ht="17.25" customHeight="1" x14ac:dyDescent="0.25">
      <c r="A48" s="18" t="s">
        <v>212</v>
      </c>
      <c r="B48" s="63" t="s">
        <v>221</v>
      </c>
      <c r="C48" s="141"/>
      <c r="D48" s="136"/>
      <c r="E48" s="138"/>
      <c r="F48" s="139"/>
      <c r="G48" s="139"/>
      <c r="H48" s="140"/>
      <c r="I48" s="140"/>
      <c r="J48" s="16"/>
    </row>
    <row r="49" spans="1:10" x14ac:dyDescent="0.25">
      <c r="A49" s="20" t="s">
        <v>214</v>
      </c>
      <c r="B49" s="21" t="s">
        <v>340</v>
      </c>
      <c r="C49" s="137"/>
      <c r="D49" s="140"/>
      <c r="E49" s="138"/>
      <c r="F49" s="139"/>
      <c r="G49" s="139"/>
      <c r="H49" s="139"/>
      <c r="I49" s="139"/>
      <c r="J49" s="16"/>
    </row>
    <row r="50" spans="1:10" x14ac:dyDescent="0.25">
      <c r="A50" s="315" t="s">
        <v>93</v>
      </c>
      <c r="B50" s="316"/>
      <c r="C50" s="316"/>
      <c r="D50" s="316"/>
      <c r="E50" s="316"/>
      <c r="F50" s="316"/>
      <c r="G50" s="316"/>
      <c r="H50" s="316"/>
      <c r="I50" s="317"/>
      <c r="J50" s="17"/>
    </row>
    <row r="51" spans="1:10" ht="25.5" x14ac:dyDescent="0.25">
      <c r="A51" s="100" t="s">
        <v>37</v>
      </c>
      <c r="B51" s="101">
        <v>1100</v>
      </c>
      <c r="C51" s="132">
        <f>C59+C68+C70+C72+C74+C76</f>
        <v>1299.11277</v>
      </c>
      <c r="D51" s="132">
        <f t="shared" ref="D51:I51" si="1">D59+D68+D70+D72+D75+D77</f>
        <v>1442.7329999999999</v>
      </c>
      <c r="E51" s="132">
        <f t="shared" si="1"/>
        <v>1429.9510000000002</v>
      </c>
      <c r="F51" s="132">
        <f t="shared" si="1"/>
        <v>342.74600000000004</v>
      </c>
      <c r="G51" s="132">
        <f t="shared" si="1"/>
        <v>448.666</v>
      </c>
      <c r="H51" s="132">
        <f t="shared" si="1"/>
        <v>322.16500000000002</v>
      </c>
      <c r="I51" s="132">
        <f t="shared" si="1"/>
        <v>316.37400000000002</v>
      </c>
      <c r="J51" s="102" t="s">
        <v>235</v>
      </c>
    </row>
    <row r="52" spans="1:10" ht="23.25" customHeight="1" x14ac:dyDescent="0.25">
      <c r="A52" s="25" t="s">
        <v>38</v>
      </c>
      <c r="B52" s="31">
        <v>1110</v>
      </c>
      <c r="C52" s="128"/>
      <c r="D52" s="133"/>
      <c r="E52" s="133"/>
      <c r="F52" s="133"/>
      <c r="G52" s="133"/>
      <c r="H52" s="133"/>
      <c r="I52" s="133"/>
      <c r="J52" s="26" t="s">
        <v>252</v>
      </c>
    </row>
    <row r="53" spans="1:10" ht="27" customHeight="1" x14ac:dyDescent="0.25">
      <c r="A53" s="28" t="s">
        <v>223</v>
      </c>
      <c r="B53" s="32">
        <v>1111</v>
      </c>
      <c r="C53" s="125"/>
      <c r="D53" s="124"/>
      <c r="E53" s="124"/>
      <c r="F53" s="124"/>
      <c r="G53" s="124"/>
      <c r="H53" s="124"/>
      <c r="I53" s="124"/>
      <c r="J53" s="26"/>
    </row>
    <row r="54" spans="1:10" x14ac:dyDescent="0.25">
      <c r="A54" s="50" t="s">
        <v>224</v>
      </c>
      <c r="B54" s="32">
        <v>1112</v>
      </c>
      <c r="C54" s="125"/>
      <c r="D54" s="124"/>
      <c r="E54" s="124"/>
      <c r="F54" s="124"/>
      <c r="G54" s="124"/>
      <c r="H54" s="124"/>
      <c r="I54" s="124"/>
      <c r="J54" s="26"/>
    </row>
    <row r="55" spans="1:10" x14ac:dyDescent="0.25">
      <c r="A55" s="51" t="s">
        <v>225</v>
      </c>
      <c r="B55" s="32">
        <v>1113</v>
      </c>
      <c r="C55" s="125"/>
      <c r="D55" s="124"/>
      <c r="E55" s="124"/>
      <c r="F55" s="124"/>
      <c r="G55" s="124"/>
      <c r="H55" s="124"/>
      <c r="I55" s="124"/>
      <c r="J55" s="26"/>
    </row>
    <row r="56" spans="1:10" ht="16.5" customHeight="1" x14ac:dyDescent="0.25">
      <c r="A56" s="295" t="s">
        <v>39</v>
      </c>
      <c r="B56" s="32">
        <v>1114</v>
      </c>
      <c r="C56" s="125"/>
      <c r="D56" s="124"/>
      <c r="E56" s="124"/>
      <c r="F56" s="124"/>
      <c r="G56" s="124"/>
      <c r="H56" s="124"/>
      <c r="I56" s="124"/>
      <c r="J56" s="26" t="s">
        <v>232</v>
      </c>
    </row>
    <row r="57" spans="1:10" ht="18" customHeight="1" x14ac:dyDescent="0.25">
      <c r="A57" s="30" t="s">
        <v>128</v>
      </c>
      <c r="B57" s="32" t="s">
        <v>94</v>
      </c>
      <c r="C57" s="125"/>
      <c r="D57" s="124"/>
      <c r="E57" s="124"/>
      <c r="F57" s="124"/>
      <c r="G57" s="124"/>
      <c r="H57" s="124"/>
      <c r="I57" s="124"/>
      <c r="J57" s="26"/>
    </row>
    <row r="58" spans="1:10" ht="18" customHeight="1" x14ac:dyDescent="0.25">
      <c r="A58" s="30" t="s">
        <v>129</v>
      </c>
      <c r="B58" s="32" t="s">
        <v>95</v>
      </c>
      <c r="C58" s="125"/>
      <c r="D58" s="124"/>
      <c r="E58" s="124"/>
      <c r="F58" s="124"/>
      <c r="G58" s="124"/>
      <c r="H58" s="124"/>
      <c r="I58" s="124"/>
      <c r="J58" s="26"/>
    </row>
    <row r="59" spans="1:10" ht="26.25" x14ac:dyDescent="0.25">
      <c r="A59" s="29" t="s">
        <v>42</v>
      </c>
      <c r="B59" s="26">
        <v>1120</v>
      </c>
      <c r="C59" s="123">
        <f t="shared" ref="C59:I59" si="2">SUM(C60+C62+C63+C64+C65+C66+C67)</f>
        <v>39.344180000000001</v>
      </c>
      <c r="D59" s="157">
        <f t="shared" si="2"/>
        <v>42.005999999999993</v>
      </c>
      <c r="E59" s="157">
        <f t="shared" si="2"/>
        <v>44.597999999999992</v>
      </c>
      <c r="F59" s="157">
        <f t="shared" si="2"/>
        <v>23.051000000000002</v>
      </c>
      <c r="G59" s="157">
        <f t="shared" si="2"/>
        <v>5.1310000000000002</v>
      </c>
      <c r="H59" s="157">
        <f t="shared" si="2"/>
        <v>2.4700000000000002</v>
      </c>
      <c r="I59" s="157">
        <f t="shared" si="2"/>
        <v>13.946000000000002</v>
      </c>
      <c r="J59" s="26" t="s">
        <v>249</v>
      </c>
    </row>
    <row r="60" spans="1:10" ht="15.95" customHeight="1" x14ac:dyDescent="0.25">
      <c r="A60" s="30" t="s">
        <v>73</v>
      </c>
      <c r="B60" s="32">
        <v>1121</v>
      </c>
      <c r="C60" s="125">
        <v>29.646999999999998</v>
      </c>
      <c r="D60" s="176">
        <v>32.378999999999998</v>
      </c>
      <c r="E60" s="176">
        <v>34.521000000000001</v>
      </c>
      <c r="F60" s="124">
        <v>21.21</v>
      </c>
      <c r="G60" s="124">
        <v>2.661</v>
      </c>
      <c r="H60" s="124">
        <v>0</v>
      </c>
      <c r="I60" s="124">
        <v>10.65</v>
      </c>
      <c r="J60" s="318" t="s">
        <v>329</v>
      </c>
    </row>
    <row r="61" spans="1:10" ht="15" customHeight="1" x14ac:dyDescent="0.25">
      <c r="A61" s="85" t="s">
        <v>231</v>
      </c>
      <c r="B61" s="32" t="s">
        <v>248</v>
      </c>
      <c r="C61" s="125">
        <v>29.646999999999998</v>
      </c>
      <c r="D61" s="176">
        <v>32.378999999999998</v>
      </c>
      <c r="E61" s="176">
        <v>34.521000000000001</v>
      </c>
      <c r="F61" s="124">
        <v>21.21</v>
      </c>
      <c r="G61" s="124">
        <v>2.661</v>
      </c>
      <c r="H61" s="124">
        <v>0</v>
      </c>
      <c r="I61" s="124">
        <v>10.65</v>
      </c>
      <c r="J61" s="319"/>
    </row>
    <row r="62" spans="1:10" ht="21" customHeight="1" x14ac:dyDescent="0.25">
      <c r="A62" s="30" t="s">
        <v>227</v>
      </c>
      <c r="B62" s="32">
        <v>1122</v>
      </c>
      <c r="C62" s="125">
        <v>1.2396</v>
      </c>
      <c r="D62" s="176">
        <v>0.86</v>
      </c>
      <c r="E62" s="176">
        <v>0.86</v>
      </c>
      <c r="F62" s="124">
        <v>0.14299999999999999</v>
      </c>
      <c r="G62" s="124">
        <v>0.215</v>
      </c>
      <c r="H62" s="124">
        <v>0.215</v>
      </c>
      <c r="I62" s="124">
        <v>0.28699999999999998</v>
      </c>
      <c r="J62" s="116" t="s">
        <v>327</v>
      </c>
    </row>
    <row r="63" spans="1:10" ht="21" customHeight="1" x14ac:dyDescent="0.25">
      <c r="A63" s="30" t="s">
        <v>228</v>
      </c>
      <c r="B63" s="32">
        <v>1123</v>
      </c>
      <c r="C63" s="125">
        <v>0.46416000000000002</v>
      </c>
      <c r="D63" s="176">
        <v>0.59899999999999998</v>
      </c>
      <c r="E63" s="176">
        <v>0.59899999999999998</v>
      </c>
      <c r="F63" s="124">
        <v>0.1</v>
      </c>
      <c r="G63" s="124">
        <v>0.15</v>
      </c>
      <c r="H63" s="124">
        <v>0.15</v>
      </c>
      <c r="I63" s="124">
        <v>0.19900000000000001</v>
      </c>
      <c r="J63" s="116" t="s">
        <v>327</v>
      </c>
    </row>
    <row r="64" spans="1:10" ht="21" customHeight="1" x14ac:dyDescent="0.25">
      <c r="A64" s="30" t="s">
        <v>43</v>
      </c>
      <c r="B64" s="32">
        <v>1124</v>
      </c>
      <c r="C64" s="125">
        <v>5.9812000000000003</v>
      </c>
      <c r="D64" s="176">
        <v>6.2949999999999999</v>
      </c>
      <c r="E64" s="176">
        <v>6.4829999999999997</v>
      </c>
      <c r="F64" s="124">
        <v>1.081</v>
      </c>
      <c r="G64" s="124">
        <v>1.62</v>
      </c>
      <c r="H64" s="124">
        <v>1.62</v>
      </c>
      <c r="I64" s="124">
        <v>2.1619999999999999</v>
      </c>
      <c r="J64" s="116" t="s">
        <v>327</v>
      </c>
    </row>
    <row r="65" spans="1:11" ht="21" customHeight="1" x14ac:dyDescent="0.25">
      <c r="A65" s="30" t="s">
        <v>229</v>
      </c>
      <c r="B65" s="32">
        <v>1125</v>
      </c>
      <c r="C65" s="125">
        <v>1.1598599999999999</v>
      </c>
      <c r="D65" s="176">
        <v>1.284</v>
      </c>
      <c r="E65" s="176">
        <v>1.546</v>
      </c>
      <c r="F65" s="124">
        <v>0.25800000000000001</v>
      </c>
      <c r="G65" s="124">
        <v>0.38600000000000001</v>
      </c>
      <c r="H65" s="124">
        <v>0.38600000000000001</v>
      </c>
      <c r="I65" s="124">
        <v>0.51600000000000001</v>
      </c>
      <c r="J65" s="116" t="s">
        <v>327</v>
      </c>
    </row>
    <row r="66" spans="1:11" ht="30" customHeight="1" x14ac:dyDescent="0.25">
      <c r="A66" s="30" t="s">
        <v>230</v>
      </c>
      <c r="B66" s="32">
        <v>1126</v>
      </c>
      <c r="C66" s="125">
        <v>0.36914000000000002</v>
      </c>
      <c r="D66" s="176">
        <v>0.39600000000000002</v>
      </c>
      <c r="E66" s="176">
        <v>0.39600000000000002</v>
      </c>
      <c r="F66" s="124">
        <v>6.6000000000000003E-2</v>
      </c>
      <c r="G66" s="124">
        <v>9.9000000000000005E-2</v>
      </c>
      <c r="H66" s="124">
        <v>9.9000000000000005E-2</v>
      </c>
      <c r="I66" s="124">
        <v>0.13200000000000001</v>
      </c>
      <c r="J66" s="116" t="s">
        <v>327</v>
      </c>
    </row>
    <row r="67" spans="1:11" x14ac:dyDescent="0.25">
      <c r="A67" s="51" t="s">
        <v>226</v>
      </c>
      <c r="B67" s="32">
        <v>1127</v>
      </c>
      <c r="C67" s="125">
        <v>0.48321999999999998</v>
      </c>
      <c r="D67" s="176">
        <v>0.193</v>
      </c>
      <c r="E67" s="176">
        <v>0.193</v>
      </c>
      <c r="F67" s="124">
        <v>0.193</v>
      </c>
      <c r="G67" s="124">
        <v>0</v>
      </c>
      <c r="H67" s="124">
        <v>0</v>
      </c>
      <c r="I67" s="124">
        <v>0</v>
      </c>
      <c r="J67" s="116" t="s">
        <v>327</v>
      </c>
    </row>
    <row r="68" spans="1:11" x14ac:dyDescent="0.25">
      <c r="A68" s="49" t="s">
        <v>127</v>
      </c>
      <c r="B68" s="61">
        <v>1130</v>
      </c>
      <c r="C68" s="134">
        <v>5.1452299999999997</v>
      </c>
      <c r="D68" s="124">
        <v>5.0999999999999996</v>
      </c>
      <c r="E68" s="124">
        <v>5.0999999999999996</v>
      </c>
      <c r="F68" s="124">
        <v>1.2749999999999999</v>
      </c>
      <c r="G68" s="124">
        <v>1.2749999999999999</v>
      </c>
      <c r="H68" s="124">
        <v>1.2749999999999999</v>
      </c>
      <c r="I68" s="124">
        <v>1.2749999999999999</v>
      </c>
      <c r="J68" s="116" t="s">
        <v>298</v>
      </c>
    </row>
    <row r="69" spans="1:11" x14ac:dyDescent="0.25">
      <c r="A69" s="156" t="s">
        <v>297</v>
      </c>
      <c r="B69" s="61">
        <v>1131</v>
      </c>
      <c r="C69" s="177">
        <v>5.1452299999999997</v>
      </c>
      <c r="D69" s="176">
        <v>5.0999999999999996</v>
      </c>
      <c r="E69" s="176">
        <v>5.0999999999999996</v>
      </c>
      <c r="F69" s="124">
        <v>1.2749999999999999</v>
      </c>
      <c r="G69" s="124">
        <v>1.2749999999999999</v>
      </c>
      <c r="H69" s="124">
        <v>1.2749999999999999</v>
      </c>
      <c r="I69" s="124">
        <v>1.2749999999999999</v>
      </c>
      <c r="J69" s="116" t="s">
        <v>327</v>
      </c>
    </row>
    <row r="70" spans="1:11" ht="21" customHeight="1" x14ac:dyDescent="0.25">
      <c r="A70" s="29" t="s">
        <v>44</v>
      </c>
      <c r="B70" s="26">
        <v>1140</v>
      </c>
      <c r="C70" s="123">
        <v>1026.40714</v>
      </c>
      <c r="D70" s="124">
        <v>1143.752</v>
      </c>
      <c r="E70" s="124">
        <v>1131.1500000000001</v>
      </c>
      <c r="F70" s="135">
        <v>261</v>
      </c>
      <c r="G70" s="135">
        <v>362.50799999999998</v>
      </c>
      <c r="H70" s="135">
        <v>261</v>
      </c>
      <c r="I70" s="135">
        <v>246.642</v>
      </c>
      <c r="J70" s="318" t="s">
        <v>328</v>
      </c>
    </row>
    <row r="71" spans="1:11" ht="17.100000000000001" customHeight="1" x14ac:dyDescent="0.25">
      <c r="A71" s="85" t="s">
        <v>231</v>
      </c>
      <c r="B71" s="32">
        <v>1141</v>
      </c>
      <c r="C71" s="125">
        <v>1025.731</v>
      </c>
      <c r="D71" s="176">
        <v>1143.752</v>
      </c>
      <c r="E71" s="176">
        <v>1131.1500000000001</v>
      </c>
      <c r="F71" s="223">
        <v>261</v>
      </c>
      <c r="G71" s="223">
        <v>362.50799999999998</v>
      </c>
      <c r="H71" s="223">
        <v>261</v>
      </c>
      <c r="I71" s="223">
        <v>246.642</v>
      </c>
      <c r="J71" s="319"/>
    </row>
    <row r="72" spans="1:11" x14ac:dyDescent="0.25">
      <c r="A72" s="29" t="s">
        <v>45</v>
      </c>
      <c r="B72" s="26">
        <v>1150</v>
      </c>
      <c r="C72" s="123">
        <v>226.23622</v>
      </c>
      <c r="D72" s="124">
        <v>251.625</v>
      </c>
      <c r="E72" s="124">
        <v>248.85300000000001</v>
      </c>
      <c r="F72" s="124">
        <v>57.42</v>
      </c>
      <c r="G72" s="124">
        <v>79.751999999999995</v>
      </c>
      <c r="H72" s="124">
        <v>57.42</v>
      </c>
      <c r="I72" s="124">
        <v>54.261000000000003</v>
      </c>
      <c r="J72" s="327" t="s">
        <v>296</v>
      </c>
    </row>
    <row r="73" spans="1:11" x14ac:dyDescent="0.25">
      <c r="A73" s="85" t="s">
        <v>231</v>
      </c>
      <c r="B73" s="32">
        <v>1151</v>
      </c>
      <c r="C73" s="125">
        <v>225.654</v>
      </c>
      <c r="D73" s="176">
        <v>251.625</v>
      </c>
      <c r="E73" s="176">
        <v>248.85300000000001</v>
      </c>
      <c r="F73" s="176">
        <v>57.42</v>
      </c>
      <c r="G73" s="176">
        <v>79.751999999999995</v>
      </c>
      <c r="H73" s="176">
        <v>57.42</v>
      </c>
      <c r="I73" s="176">
        <v>54.261000000000003</v>
      </c>
      <c r="J73" s="328"/>
      <c r="K73" s="117"/>
    </row>
    <row r="74" spans="1:11" x14ac:dyDescent="0.25">
      <c r="A74" s="49" t="s">
        <v>126</v>
      </c>
      <c r="B74" s="26">
        <v>1160</v>
      </c>
      <c r="C74" s="123"/>
      <c r="D74" s="124"/>
      <c r="E74" s="124"/>
      <c r="F74" s="124"/>
      <c r="G74" s="124"/>
      <c r="H74" s="124"/>
      <c r="I74" s="124"/>
      <c r="J74" s="26"/>
      <c r="K74" s="117"/>
    </row>
    <row r="75" spans="1:11" x14ac:dyDescent="0.25">
      <c r="A75" s="85" t="s">
        <v>231</v>
      </c>
      <c r="B75" s="32">
        <v>1161</v>
      </c>
      <c r="C75" s="123"/>
      <c r="D75" s="124"/>
      <c r="E75" s="124"/>
      <c r="F75" s="124"/>
      <c r="G75" s="124"/>
      <c r="H75" s="124"/>
      <c r="I75" s="124"/>
      <c r="J75" s="26"/>
      <c r="K75" s="117"/>
    </row>
    <row r="76" spans="1:11" ht="25.5" customHeight="1" x14ac:dyDescent="0.25">
      <c r="A76" s="49" t="s">
        <v>51</v>
      </c>
      <c r="B76" s="61">
        <v>1170</v>
      </c>
      <c r="C76" s="134">
        <v>1.98</v>
      </c>
      <c r="D76" s="135"/>
      <c r="E76" s="135"/>
      <c r="F76" s="135"/>
      <c r="G76" s="135"/>
      <c r="H76" s="135"/>
      <c r="I76" s="135"/>
      <c r="J76" s="84"/>
      <c r="K76" s="117"/>
    </row>
    <row r="77" spans="1:11" x14ac:dyDescent="0.25">
      <c r="A77" s="29" t="s">
        <v>46</v>
      </c>
      <c r="B77" s="26">
        <v>1180</v>
      </c>
      <c r="C77" s="125">
        <v>0</v>
      </c>
      <c r="D77" s="124">
        <v>0.25</v>
      </c>
      <c r="E77" s="124">
        <v>0.25</v>
      </c>
      <c r="F77" s="124">
        <v>0</v>
      </c>
      <c r="G77" s="124">
        <v>0</v>
      </c>
      <c r="H77" s="124">
        <v>0</v>
      </c>
      <c r="I77" s="124">
        <v>0.25</v>
      </c>
      <c r="J77" s="332" t="s">
        <v>327</v>
      </c>
    </row>
    <row r="78" spans="1:11" x14ac:dyDescent="0.25">
      <c r="A78" s="293" t="s">
        <v>299</v>
      </c>
      <c r="B78" s="32">
        <v>1181</v>
      </c>
      <c r="C78" s="125">
        <v>0</v>
      </c>
      <c r="D78" s="124">
        <v>0.25</v>
      </c>
      <c r="E78" s="124">
        <v>0.25</v>
      </c>
      <c r="F78" s="124">
        <v>0</v>
      </c>
      <c r="G78" s="124">
        <v>0</v>
      </c>
      <c r="H78" s="124">
        <v>0</v>
      </c>
      <c r="I78" s="124">
        <v>0.25</v>
      </c>
      <c r="J78" s="333"/>
    </row>
    <row r="79" spans="1:11" x14ac:dyDescent="0.25">
      <c r="A79" s="85" t="s">
        <v>336</v>
      </c>
      <c r="B79" s="32">
        <v>1182</v>
      </c>
      <c r="C79" s="158">
        <v>0</v>
      </c>
      <c r="D79" s="176">
        <v>0</v>
      </c>
      <c r="E79" s="176">
        <v>0</v>
      </c>
      <c r="F79" s="124">
        <v>0</v>
      </c>
      <c r="G79" s="124">
        <v>0</v>
      </c>
      <c r="H79" s="124">
        <v>0</v>
      </c>
      <c r="I79" s="124">
        <v>0</v>
      </c>
      <c r="J79" s="26"/>
    </row>
    <row r="80" spans="1:11" ht="24.95" customHeight="1" x14ac:dyDescent="0.25">
      <c r="A80" s="103" t="s">
        <v>125</v>
      </c>
      <c r="B80" s="104">
        <v>1200</v>
      </c>
      <c r="C80" s="181">
        <f>C81+C89+C90+C91</f>
        <v>115.13978</v>
      </c>
      <c r="D80" s="181">
        <f t="shared" ref="D80:I80" si="3">D81+D89+D90+D91</f>
        <v>31.2</v>
      </c>
      <c r="E80" s="181">
        <f>SUM(E81+E89)</f>
        <v>75.3</v>
      </c>
      <c r="F80" s="145">
        <f t="shared" si="3"/>
        <v>46.225000000000001</v>
      </c>
      <c r="G80" s="145">
        <f t="shared" si="3"/>
        <v>2.125</v>
      </c>
      <c r="H80" s="145">
        <f t="shared" si="3"/>
        <v>11.125</v>
      </c>
      <c r="I80" s="145">
        <f t="shared" si="3"/>
        <v>15.824999999999999</v>
      </c>
      <c r="J80" s="105" t="s">
        <v>253</v>
      </c>
    </row>
    <row r="81" spans="1:10" x14ac:dyDescent="0.25">
      <c r="A81" s="25" t="s">
        <v>91</v>
      </c>
      <c r="B81" s="26">
        <v>1210</v>
      </c>
      <c r="C81" s="157">
        <f t="shared" ref="C81:I81" si="4">C82+C85+C86+C87+C88</f>
        <v>115.13878</v>
      </c>
      <c r="D81" s="124">
        <f t="shared" si="4"/>
        <v>30.2</v>
      </c>
      <c r="E81" s="124">
        <f t="shared" si="4"/>
        <v>74.3</v>
      </c>
      <c r="F81" s="124">
        <f t="shared" si="4"/>
        <v>46.225000000000001</v>
      </c>
      <c r="G81" s="124">
        <f t="shared" si="4"/>
        <v>2.125</v>
      </c>
      <c r="H81" s="124">
        <f t="shared" si="4"/>
        <v>11.125</v>
      </c>
      <c r="I81" s="124">
        <f t="shared" si="4"/>
        <v>14.824999999999999</v>
      </c>
      <c r="J81" s="26" t="s">
        <v>254</v>
      </c>
    </row>
    <row r="82" spans="1:10" ht="26.25" x14ac:dyDescent="0.25">
      <c r="A82" s="30" t="s">
        <v>47</v>
      </c>
      <c r="B82" s="32">
        <v>1211</v>
      </c>
      <c r="C82" s="158">
        <v>113.79078</v>
      </c>
      <c r="D82" s="176">
        <v>28.5</v>
      </c>
      <c r="E82" s="176">
        <f>SUM(E83:E84)</f>
        <v>72.599999999999994</v>
      </c>
      <c r="F82" s="124">
        <v>46.225000000000001</v>
      </c>
      <c r="G82" s="124">
        <v>2.125</v>
      </c>
      <c r="H82" s="124">
        <v>11.125</v>
      </c>
      <c r="I82" s="124">
        <v>13.125</v>
      </c>
      <c r="J82" s="26" t="s">
        <v>327</v>
      </c>
    </row>
    <row r="83" spans="1:10" ht="18.75" customHeight="1" x14ac:dyDescent="0.25">
      <c r="A83" s="85" t="s">
        <v>40</v>
      </c>
      <c r="B83" s="32" t="s">
        <v>251</v>
      </c>
      <c r="C83" s="158">
        <v>50</v>
      </c>
      <c r="D83" s="176">
        <v>0</v>
      </c>
      <c r="E83" s="176"/>
      <c r="F83" s="124"/>
      <c r="G83" s="124"/>
      <c r="H83" s="124"/>
      <c r="I83" s="124"/>
      <c r="J83" s="291"/>
    </row>
    <row r="84" spans="1:10" ht="33.75" x14ac:dyDescent="0.25">
      <c r="A84" s="85" t="s">
        <v>41</v>
      </c>
      <c r="B84" s="32" t="s">
        <v>301</v>
      </c>
      <c r="C84" s="158">
        <v>63.790999999999997</v>
      </c>
      <c r="D84" s="176">
        <v>28.5</v>
      </c>
      <c r="E84" s="176">
        <v>72.599999999999994</v>
      </c>
      <c r="F84" s="124">
        <v>46.225000000000001</v>
      </c>
      <c r="G84" s="124">
        <v>2.125</v>
      </c>
      <c r="H84" s="124">
        <v>11.125</v>
      </c>
      <c r="I84" s="124">
        <v>13.125</v>
      </c>
      <c r="J84" s="115" t="s">
        <v>334</v>
      </c>
    </row>
    <row r="85" spans="1:10" ht="27" customHeight="1" x14ac:dyDescent="0.25">
      <c r="A85" s="30" t="s">
        <v>48</v>
      </c>
      <c r="B85" s="32">
        <v>1212</v>
      </c>
      <c r="C85" s="158"/>
      <c r="D85" s="176"/>
      <c r="E85" s="176"/>
      <c r="F85" s="124"/>
      <c r="G85" s="124"/>
      <c r="H85" s="124"/>
      <c r="I85" s="124"/>
      <c r="J85" s="26"/>
    </row>
    <row r="86" spans="1:10" ht="26.25" x14ac:dyDescent="0.25">
      <c r="A86" s="30" t="s">
        <v>233</v>
      </c>
      <c r="B86" s="32">
        <v>1213</v>
      </c>
      <c r="C86" s="158">
        <v>1.3480000000000001</v>
      </c>
      <c r="D86" s="176">
        <v>1.7</v>
      </c>
      <c r="E86" s="176">
        <v>1.7</v>
      </c>
      <c r="F86" s="124">
        <v>0</v>
      </c>
      <c r="G86" s="124">
        <v>0</v>
      </c>
      <c r="H86" s="124">
        <v>0</v>
      </c>
      <c r="I86" s="124">
        <v>1.7</v>
      </c>
      <c r="J86" s="26" t="s">
        <v>327</v>
      </c>
    </row>
    <row r="87" spans="1:10" x14ac:dyDescent="0.25">
      <c r="A87" s="30" t="s">
        <v>49</v>
      </c>
      <c r="B87" s="32">
        <v>1214</v>
      </c>
      <c r="C87" s="158"/>
      <c r="D87" s="176"/>
      <c r="E87" s="176"/>
      <c r="F87" s="124"/>
      <c r="G87" s="124"/>
      <c r="H87" s="124"/>
      <c r="I87" s="124"/>
      <c r="J87" s="26"/>
    </row>
    <row r="88" spans="1:10" ht="26.25" x14ac:dyDescent="0.25">
      <c r="A88" s="30" t="s">
        <v>50</v>
      </c>
      <c r="B88" s="32">
        <v>1215</v>
      </c>
      <c r="C88" s="158"/>
      <c r="D88" s="176"/>
      <c r="E88" s="176"/>
      <c r="F88" s="124"/>
      <c r="G88" s="124"/>
      <c r="H88" s="124"/>
      <c r="I88" s="124"/>
      <c r="J88" s="26"/>
    </row>
    <row r="89" spans="1:10" x14ac:dyDescent="0.25">
      <c r="A89" s="29" t="s">
        <v>241</v>
      </c>
      <c r="B89" s="26">
        <v>1220</v>
      </c>
      <c r="C89" s="157"/>
      <c r="D89" s="124">
        <v>1</v>
      </c>
      <c r="E89" s="124">
        <v>1</v>
      </c>
      <c r="F89" s="124">
        <v>0</v>
      </c>
      <c r="G89" s="124">
        <v>0</v>
      </c>
      <c r="H89" s="124">
        <v>0</v>
      </c>
      <c r="I89" s="124">
        <v>1</v>
      </c>
      <c r="J89" s="26" t="s">
        <v>327</v>
      </c>
    </row>
    <row r="90" spans="1:10" ht="15.75" customHeight="1" x14ac:dyDescent="0.25">
      <c r="A90" s="49" t="s">
        <v>74</v>
      </c>
      <c r="B90" s="26">
        <v>1230</v>
      </c>
      <c r="C90" s="157"/>
      <c r="D90" s="124"/>
      <c r="E90" s="124"/>
      <c r="F90" s="124"/>
      <c r="G90" s="124"/>
      <c r="H90" s="124"/>
      <c r="I90" s="124"/>
      <c r="J90" s="26"/>
    </row>
    <row r="91" spans="1:10" x14ac:dyDescent="0.25">
      <c r="A91" s="29" t="s">
        <v>52</v>
      </c>
      <c r="B91" s="26">
        <v>1240</v>
      </c>
      <c r="C91" s="157">
        <v>1E-3</v>
      </c>
      <c r="D91" s="124"/>
      <c r="E91" s="124"/>
      <c r="F91" s="124"/>
      <c r="G91" s="124"/>
      <c r="H91" s="124"/>
      <c r="I91" s="124"/>
      <c r="J91" s="26"/>
    </row>
    <row r="92" spans="1:10" x14ac:dyDescent="0.25">
      <c r="A92" s="29" t="s">
        <v>300</v>
      </c>
      <c r="B92" s="26">
        <v>1241</v>
      </c>
      <c r="C92" s="157">
        <v>1E-3</v>
      </c>
      <c r="D92" s="124"/>
      <c r="E92" s="124"/>
      <c r="F92" s="124"/>
      <c r="G92" s="124"/>
      <c r="H92" s="124"/>
      <c r="I92" s="124"/>
      <c r="J92" s="26"/>
    </row>
    <row r="93" spans="1:10" ht="26.25" customHeight="1" x14ac:dyDescent="0.25">
      <c r="A93" s="320" t="s">
        <v>53</v>
      </c>
      <c r="B93" s="321"/>
      <c r="C93" s="321"/>
      <c r="D93" s="321"/>
      <c r="E93" s="321"/>
      <c r="F93" s="321"/>
      <c r="G93" s="321"/>
      <c r="H93" s="321"/>
      <c r="I93" s="321"/>
      <c r="J93" s="322"/>
    </row>
    <row r="94" spans="1:10" x14ac:dyDescent="0.25">
      <c r="A94" s="49" t="s">
        <v>54</v>
      </c>
      <c r="B94" s="26">
        <v>2000</v>
      </c>
      <c r="C94" s="123">
        <v>1026.40714</v>
      </c>
      <c r="D94" s="124">
        <v>1143.752</v>
      </c>
      <c r="E94" s="124">
        <v>1131.1500000000001</v>
      </c>
      <c r="F94" s="135">
        <v>261</v>
      </c>
      <c r="G94" s="135">
        <v>362.50799999999998</v>
      </c>
      <c r="H94" s="135">
        <v>261</v>
      </c>
      <c r="I94" s="135">
        <v>246.642</v>
      </c>
      <c r="J94" s="26" t="s">
        <v>256</v>
      </c>
    </row>
    <row r="95" spans="1:10" ht="18.75" customHeight="1" x14ac:dyDescent="0.25">
      <c r="A95" s="81" t="s">
        <v>70</v>
      </c>
      <c r="B95" s="32">
        <v>2001</v>
      </c>
      <c r="C95" s="125">
        <v>1025.731</v>
      </c>
      <c r="D95" s="176">
        <v>1143.752</v>
      </c>
      <c r="E95" s="176">
        <v>1131.1500000000001</v>
      </c>
      <c r="F95" s="223">
        <v>261</v>
      </c>
      <c r="G95" s="223">
        <v>362.50799999999998</v>
      </c>
      <c r="H95" s="223">
        <v>261</v>
      </c>
      <c r="I95" s="223">
        <v>246.642</v>
      </c>
      <c r="J95" s="26"/>
    </row>
    <row r="96" spans="1:10" x14ac:dyDescent="0.25">
      <c r="A96" s="49" t="s">
        <v>45</v>
      </c>
      <c r="B96" s="26">
        <v>2010</v>
      </c>
      <c r="C96" s="123">
        <v>226.23622</v>
      </c>
      <c r="D96" s="124">
        <v>251.625</v>
      </c>
      <c r="E96" s="124">
        <v>248.85300000000001</v>
      </c>
      <c r="F96" s="124">
        <v>57.42</v>
      </c>
      <c r="G96" s="124">
        <v>79.751999999999995</v>
      </c>
      <c r="H96" s="124">
        <v>57.42</v>
      </c>
      <c r="I96" s="124">
        <v>54.261000000000003</v>
      </c>
      <c r="J96" s="26" t="s">
        <v>234</v>
      </c>
    </row>
    <row r="97" spans="1:10" x14ac:dyDescent="0.25">
      <c r="A97" s="81" t="s">
        <v>70</v>
      </c>
      <c r="B97" s="33">
        <v>2011</v>
      </c>
      <c r="C97" s="125">
        <v>225.654</v>
      </c>
      <c r="D97" s="176">
        <v>251.625</v>
      </c>
      <c r="E97" s="176">
        <v>248.85300000000001</v>
      </c>
      <c r="F97" s="176">
        <v>57.42</v>
      </c>
      <c r="G97" s="176">
        <v>79.751999999999995</v>
      </c>
      <c r="H97" s="176">
        <v>57.42</v>
      </c>
      <c r="I97" s="176">
        <v>54.261000000000003</v>
      </c>
      <c r="J97" s="26"/>
    </row>
    <row r="98" spans="1:10" x14ac:dyDescent="0.25">
      <c r="A98" s="49" t="s">
        <v>55</v>
      </c>
      <c r="B98" s="31">
        <v>2020</v>
      </c>
      <c r="C98" s="128">
        <v>113.79078</v>
      </c>
      <c r="D98" s="127">
        <v>28.5</v>
      </c>
      <c r="E98" s="127">
        <v>72.599999999999994</v>
      </c>
      <c r="F98" s="127">
        <v>46.225000000000001</v>
      </c>
      <c r="G98" s="127">
        <v>2.125</v>
      </c>
      <c r="H98" s="127">
        <v>11.125</v>
      </c>
      <c r="I98" s="127">
        <v>13.125</v>
      </c>
      <c r="J98" s="26" t="s">
        <v>257</v>
      </c>
    </row>
    <row r="99" spans="1:10" x14ac:dyDescent="0.25">
      <c r="A99" s="81" t="s">
        <v>70</v>
      </c>
      <c r="B99" s="33">
        <v>2021</v>
      </c>
      <c r="C99" s="178">
        <v>80</v>
      </c>
      <c r="D99" s="178"/>
      <c r="E99" s="178">
        <v>44.1</v>
      </c>
      <c r="F99" s="178">
        <v>44.1</v>
      </c>
      <c r="G99" s="178">
        <v>0</v>
      </c>
      <c r="H99" s="178">
        <v>0</v>
      </c>
      <c r="I99" s="178">
        <v>0</v>
      </c>
      <c r="J99" s="26"/>
    </row>
    <row r="100" spans="1:10" ht="26.25" x14ac:dyDescent="0.25">
      <c r="A100" s="49" t="s">
        <v>124</v>
      </c>
      <c r="B100" s="31">
        <v>2030</v>
      </c>
      <c r="C100" s="123">
        <v>39.344189999999998</v>
      </c>
      <c r="D100" s="127">
        <v>42.006</v>
      </c>
      <c r="E100" s="127">
        <v>44.597999999999999</v>
      </c>
      <c r="F100" s="127">
        <v>23.050999999999998</v>
      </c>
      <c r="G100" s="127">
        <v>5.1310000000000002</v>
      </c>
      <c r="H100" s="127">
        <v>2.4700000000000002</v>
      </c>
      <c r="I100" s="127">
        <v>13.946</v>
      </c>
      <c r="J100" s="26" t="s">
        <v>258</v>
      </c>
    </row>
    <row r="101" spans="1:10" x14ac:dyDescent="0.25">
      <c r="A101" s="81" t="s">
        <v>70</v>
      </c>
      <c r="B101" s="33">
        <v>2031</v>
      </c>
      <c r="C101" s="125">
        <v>29.646999999999998</v>
      </c>
      <c r="D101" s="178">
        <v>32.378999999999998</v>
      </c>
      <c r="E101" s="176">
        <v>34.521000000000001</v>
      </c>
      <c r="F101" s="176">
        <v>21.21</v>
      </c>
      <c r="G101" s="176">
        <v>2.661</v>
      </c>
      <c r="H101" s="176">
        <v>0</v>
      </c>
      <c r="I101" s="176">
        <v>10.65</v>
      </c>
      <c r="J101" s="26"/>
    </row>
    <row r="102" spans="1:10" ht="26.25" x14ac:dyDescent="0.25">
      <c r="A102" s="49" t="s">
        <v>56</v>
      </c>
      <c r="B102" s="31">
        <v>2040</v>
      </c>
      <c r="C102" s="128">
        <v>8.4742300000000004</v>
      </c>
      <c r="D102" s="127">
        <v>8.0500000000000007</v>
      </c>
      <c r="E102" s="127">
        <v>8.0500000000000007</v>
      </c>
      <c r="F102" s="124">
        <v>1.2749999999999999</v>
      </c>
      <c r="G102" s="124">
        <v>1.2749999999999999</v>
      </c>
      <c r="H102" s="124">
        <v>1.2749999999999999</v>
      </c>
      <c r="I102" s="124">
        <v>4.2249999999999996</v>
      </c>
      <c r="J102" s="26" t="s">
        <v>259</v>
      </c>
    </row>
    <row r="103" spans="1:10" x14ac:dyDescent="0.25">
      <c r="A103" s="81" t="s">
        <v>70</v>
      </c>
      <c r="B103" s="33">
        <v>2041</v>
      </c>
      <c r="C103" s="126">
        <v>0</v>
      </c>
      <c r="D103" s="126">
        <v>0</v>
      </c>
      <c r="E103" s="126">
        <v>0</v>
      </c>
      <c r="F103" s="127"/>
      <c r="G103" s="127"/>
      <c r="H103" s="127"/>
      <c r="I103" s="127"/>
      <c r="J103" s="26"/>
    </row>
    <row r="104" spans="1:10" ht="30" customHeight="1" x14ac:dyDescent="0.25">
      <c r="A104" s="108" t="s">
        <v>255</v>
      </c>
      <c r="B104" s="109">
        <v>2050</v>
      </c>
      <c r="C104" s="169">
        <f t="shared" ref="C104:I104" si="5">C94+C96+C98+C100+C102</f>
        <v>1414.2525600000001</v>
      </c>
      <c r="D104" s="169">
        <f t="shared" si="5"/>
        <v>1473.933</v>
      </c>
      <c r="E104" s="169">
        <f t="shared" si="5"/>
        <v>1505.251</v>
      </c>
      <c r="F104" s="129">
        <f t="shared" si="5"/>
        <v>388.971</v>
      </c>
      <c r="G104" s="129">
        <f t="shared" si="5"/>
        <v>450.79099999999994</v>
      </c>
      <c r="H104" s="129">
        <f t="shared" si="5"/>
        <v>333.29</v>
      </c>
      <c r="I104" s="129">
        <f t="shared" si="5"/>
        <v>332.19900000000007</v>
      </c>
      <c r="J104" s="110"/>
    </row>
    <row r="105" spans="1:10" ht="20.25" customHeight="1" x14ac:dyDescent="0.25">
      <c r="A105" s="329" t="s">
        <v>57</v>
      </c>
      <c r="B105" s="330"/>
      <c r="C105" s="330"/>
      <c r="D105" s="330"/>
      <c r="E105" s="330"/>
      <c r="F105" s="330"/>
      <c r="G105" s="330"/>
      <c r="H105" s="330"/>
      <c r="I105" s="330"/>
      <c r="J105" s="331"/>
    </row>
    <row r="106" spans="1:10" ht="25.5" x14ac:dyDescent="0.25">
      <c r="A106" s="24" t="s">
        <v>58</v>
      </c>
      <c r="B106" s="48">
        <v>3000</v>
      </c>
      <c r="C106" s="170">
        <v>50</v>
      </c>
      <c r="D106" s="170"/>
      <c r="E106" s="297">
        <v>296.2</v>
      </c>
      <c r="F106" s="297">
        <v>296.2</v>
      </c>
      <c r="G106" s="297"/>
      <c r="H106" s="297"/>
      <c r="I106" s="297"/>
      <c r="J106" s="26" t="s">
        <v>173</v>
      </c>
    </row>
    <row r="107" spans="1:10" ht="39.75" customHeight="1" x14ac:dyDescent="0.25">
      <c r="A107" s="22" t="s">
        <v>59</v>
      </c>
      <c r="B107" s="33">
        <v>3001</v>
      </c>
      <c r="C107" s="178">
        <v>50</v>
      </c>
      <c r="D107" s="178"/>
      <c r="E107" s="127">
        <v>296.2</v>
      </c>
      <c r="F107" s="127">
        <v>296.2</v>
      </c>
      <c r="G107" s="127"/>
      <c r="H107" s="127"/>
      <c r="I107" s="127"/>
      <c r="J107" s="298" t="s">
        <v>343</v>
      </c>
    </row>
    <row r="108" spans="1:10" ht="25.5" x14ac:dyDescent="0.25">
      <c r="A108" s="22" t="s">
        <v>172</v>
      </c>
      <c r="B108" s="33">
        <v>3002</v>
      </c>
      <c r="C108" s="127"/>
      <c r="D108" s="127"/>
      <c r="E108" s="127"/>
      <c r="F108" s="127"/>
      <c r="G108" s="127"/>
      <c r="H108" s="127"/>
      <c r="I108" s="127"/>
      <c r="J108" s="26"/>
    </row>
    <row r="109" spans="1:10" ht="23.1" customHeight="1" x14ac:dyDescent="0.25">
      <c r="A109" s="24" t="s">
        <v>60</v>
      </c>
      <c r="B109" s="48">
        <v>3100</v>
      </c>
      <c r="C109" s="124">
        <v>50</v>
      </c>
      <c r="D109" s="124"/>
      <c r="E109" s="297">
        <v>296.2</v>
      </c>
      <c r="F109" s="297">
        <v>296.2</v>
      </c>
      <c r="G109" s="297"/>
      <c r="H109" s="297"/>
      <c r="I109" s="297"/>
      <c r="J109" s="26" t="s">
        <v>237</v>
      </c>
    </row>
    <row r="110" spans="1:10" ht="39.75" customHeight="1" x14ac:dyDescent="0.25">
      <c r="A110" s="64" t="s">
        <v>62</v>
      </c>
      <c r="B110" s="26">
        <v>3110</v>
      </c>
      <c r="C110" s="124">
        <v>50</v>
      </c>
      <c r="D110" s="124"/>
      <c r="E110" s="124">
        <v>296.2</v>
      </c>
      <c r="F110" s="124">
        <v>296.2</v>
      </c>
      <c r="G110" s="124"/>
      <c r="H110" s="124"/>
      <c r="I110" s="124"/>
      <c r="J110" s="296" t="s">
        <v>342</v>
      </c>
    </row>
    <row r="111" spans="1:10" ht="19.5" customHeight="1" x14ac:dyDescent="0.25">
      <c r="A111" s="81" t="s">
        <v>70</v>
      </c>
      <c r="B111" s="32">
        <v>3111</v>
      </c>
      <c r="C111" s="176">
        <v>50</v>
      </c>
      <c r="D111" s="176"/>
      <c r="E111" s="176">
        <v>296.2</v>
      </c>
      <c r="F111" s="176">
        <v>296.2</v>
      </c>
      <c r="G111" s="124"/>
      <c r="H111" s="124"/>
      <c r="I111" s="124"/>
      <c r="J111" s="26"/>
    </row>
    <row r="112" spans="1:10" ht="17.25" customHeight="1" x14ac:dyDescent="0.25">
      <c r="A112" s="64" t="s">
        <v>236</v>
      </c>
      <c r="B112" s="26">
        <v>3120</v>
      </c>
      <c r="C112" s="123"/>
      <c r="D112" s="124"/>
      <c r="E112" s="124"/>
      <c r="F112" s="124"/>
      <c r="G112" s="124"/>
      <c r="H112" s="124"/>
      <c r="I112" s="124"/>
      <c r="J112" s="26"/>
    </row>
    <row r="113" spans="1:11" ht="15" customHeight="1" x14ac:dyDescent="0.25">
      <c r="A113" s="81" t="s">
        <v>70</v>
      </c>
      <c r="B113" s="32">
        <v>3121</v>
      </c>
      <c r="C113" s="125"/>
      <c r="D113" s="124"/>
      <c r="E113" s="124"/>
      <c r="F113" s="124"/>
      <c r="G113" s="124"/>
      <c r="H113" s="124"/>
      <c r="I113" s="124"/>
      <c r="J113" s="26"/>
    </row>
    <row r="114" spans="1:11" ht="21" customHeight="1" x14ac:dyDescent="0.25">
      <c r="A114" s="323" t="s">
        <v>245</v>
      </c>
      <c r="B114" s="324"/>
      <c r="C114" s="324"/>
      <c r="D114" s="324"/>
      <c r="E114" s="324"/>
      <c r="F114" s="324"/>
      <c r="G114" s="324"/>
      <c r="H114" s="324"/>
      <c r="I114" s="324"/>
      <c r="J114" s="325"/>
    </row>
    <row r="115" spans="1:11" ht="25.5" x14ac:dyDescent="0.25">
      <c r="A115" s="292" t="s">
        <v>247</v>
      </c>
      <c r="B115" s="47">
        <v>4000</v>
      </c>
      <c r="C115" s="130">
        <v>1465.2729999999999</v>
      </c>
      <c r="D115" s="131">
        <f t="shared" ref="D115:I115" si="6">D35+D36+D41</f>
        <v>1474.1824800000002</v>
      </c>
      <c r="E115" s="131">
        <f>E35+E36+E41+E106</f>
        <v>1801.451</v>
      </c>
      <c r="F115" s="171">
        <f>F35+F36+F41+F106</f>
        <v>691.28099999999995</v>
      </c>
      <c r="G115" s="171">
        <f t="shared" si="6"/>
        <v>456.27199999999999</v>
      </c>
      <c r="H115" s="171">
        <f t="shared" si="6"/>
        <v>329.77100000000002</v>
      </c>
      <c r="I115" s="171">
        <f t="shared" si="6"/>
        <v>324.12700000000001</v>
      </c>
      <c r="J115" s="26"/>
    </row>
    <row r="116" spans="1:11" ht="25.5" x14ac:dyDescent="0.25">
      <c r="A116" s="292" t="s">
        <v>270</v>
      </c>
      <c r="B116" s="47">
        <v>4010</v>
      </c>
      <c r="C116" s="130">
        <v>1464.2529999999999</v>
      </c>
      <c r="D116" s="131">
        <f t="shared" ref="D116:I116" si="7">D51+D80</f>
        <v>1473.933</v>
      </c>
      <c r="E116" s="131">
        <f>E51+E80+E109</f>
        <v>1801.4510000000002</v>
      </c>
      <c r="F116" s="171">
        <f>F51+F80+F109</f>
        <v>685.17100000000005</v>
      </c>
      <c r="G116" s="171">
        <f t="shared" si="7"/>
        <v>450.791</v>
      </c>
      <c r="H116" s="171">
        <f t="shared" si="7"/>
        <v>333.29</v>
      </c>
      <c r="I116" s="171">
        <f t="shared" si="7"/>
        <v>332.19900000000001</v>
      </c>
      <c r="J116" s="26"/>
    </row>
    <row r="117" spans="1:11" ht="30" customHeight="1" x14ac:dyDescent="0.25">
      <c r="A117" s="203" t="s">
        <v>315</v>
      </c>
      <c r="B117" s="47">
        <v>4020</v>
      </c>
      <c r="C117" s="123">
        <v>1.02</v>
      </c>
      <c r="D117" s="131">
        <v>0.249</v>
      </c>
      <c r="E117" s="131">
        <v>0</v>
      </c>
      <c r="F117" s="171"/>
      <c r="G117" s="171"/>
      <c r="H117" s="171"/>
      <c r="I117" s="171"/>
      <c r="J117" s="175"/>
    </row>
    <row r="118" spans="1:11" ht="24.75" customHeight="1" x14ac:dyDescent="0.25">
      <c r="A118" s="204" t="s">
        <v>75</v>
      </c>
      <c r="B118" s="26">
        <v>4021</v>
      </c>
      <c r="C118" s="123">
        <f>SUM(C115-C116)</f>
        <v>1.0199999999999818</v>
      </c>
      <c r="D118" s="157">
        <f>SUM(D115-D116)</f>
        <v>0.24948000000017601</v>
      </c>
      <c r="E118" s="157">
        <f>SUM(E115-E116)</f>
        <v>-2.2737367544323206E-13</v>
      </c>
      <c r="F118" s="171"/>
      <c r="G118" s="171"/>
      <c r="H118" s="171"/>
      <c r="I118" s="171"/>
      <c r="J118" s="175"/>
    </row>
    <row r="119" spans="1:11" ht="21" customHeight="1" x14ac:dyDescent="0.25">
      <c r="A119" s="204" t="s">
        <v>76</v>
      </c>
      <c r="B119" s="26">
        <v>4022</v>
      </c>
      <c r="C119" s="123"/>
      <c r="D119" s="131"/>
      <c r="E119" s="131"/>
      <c r="F119" s="171"/>
      <c r="G119" s="171"/>
      <c r="H119" s="171"/>
      <c r="I119" s="171"/>
      <c r="J119" s="175"/>
    </row>
    <row r="120" spans="1:11" ht="21" customHeight="1" x14ac:dyDescent="0.25">
      <c r="A120" s="205" t="s">
        <v>316</v>
      </c>
      <c r="B120" s="47">
        <v>4030</v>
      </c>
      <c r="C120" s="123"/>
      <c r="D120" s="131"/>
      <c r="E120" s="131"/>
      <c r="F120" s="171"/>
      <c r="G120" s="171"/>
      <c r="H120" s="171"/>
      <c r="I120" s="171"/>
      <c r="J120" s="175"/>
    </row>
    <row r="121" spans="1:11" ht="15" customHeight="1" x14ac:dyDescent="0.25">
      <c r="A121" s="206" t="s">
        <v>242</v>
      </c>
      <c r="B121" s="47">
        <v>4040</v>
      </c>
      <c r="C121" s="123">
        <v>1.02</v>
      </c>
      <c r="D121" s="131">
        <f>D115-D116</f>
        <v>0.24948000000017601</v>
      </c>
      <c r="E121" s="131">
        <f>E115-E116</f>
        <v>0</v>
      </c>
      <c r="F121" s="131"/>
      <c r="G121" s="131"/>
      <c r="H121" s="131"/>
      <c r="I121" s="131"/>
      <c r="J121" s="26"/>
    </row>
    <row r="122" spans="1:11" x14ac:dyDescent="0.25">
      <c r="A122" s="18" t="s">
        <v>75</v>
      </c>
      <c r="B122" s="26">
        <v>4041</v>
      </c>
      <c r="C122" s="123">
        <v>1.02</v>
      </c>
      <c r="D122" s="131">
        <v>0.249</v>
      </c>
      <c r="E122" s="131">
        <v>0</v>
      </c>
      <c r="F122" s="131"/>
      <c r="G122" s="131"/>
      <c r="H122" s="131"/>
      <c r="I122" s="131"/>
      <c r="J122" s="26"/>
    </row>
    <row r="123" spans="1:11" x14ac:dyDescent="0.25">
      <c r="A123" s="18" t="s">
        <v>76</v>
      </c>
      <c r="B123" s="26">
        <v>4042</v>
      </c>
      <c r="C123" s="123"/>
      <c r="D123" s="131"/>
      <c r="E123" s="131"/>
      <c r="F123" s="131"/>
      <c r="G123" s="131"/>
      <c r="H123" s="131"/>
      <c r="I123" s="131"/>
      <c r="J123" s="26"/>
    </row>
    <row r="124" spans="1:11" x14ac:dyDescent="0.25">
      <c r="A124" s="323" t="s">
        <v>246</v>
      </c>
      <c r="B124" s="324"/>
      <c r="C124" s="324"/>
      <c r="D124" s="324"/>
      <c r="E124" s="324"/>
      <c r="F124" s="324"/>
      <c r="G124" s="324"/>
      <c r="H124" s="324"/>
      <c r="I124" s="324"/>
      <c r="J124" s="325"/>
      <c r="K124" s="60"/>
    </row>
    <row r="125" spans="1:11" ht="23.25" customHeight="1" x14ac:dyDescent="0.25">
      <c r="A125" s="24" t="s">
        <v>77</v>
      </c>
      <c r="B125" s="24"/>
      <c r="C125" s="222"/>
      <c r="D125" s="222"/>
      <c r="E125" s="222"/>
      <c r="F125" s="34" t="s">
        <v>65</v>
      </c>
      <c r="G125" s="34" t="s">
        <v>66</v>
      </c>
      <c r="H125" s="34" t="s">
        <v>67</v>
      </c>
      <c r="I125" s="34" t="s">
        <v>68</v>
      </c>
      <c r="J125" s="17"/>
    </row>
    <row r="126" spans="1:11" ht="53.25" customHeight="1" x14ac:dyDescent="0.25">
      <c r="A126" s="106" t="s">
        <v>244</v>
      </c>
      <c r="B126" s="16">
        <v>5000</v>
      </c>
      <c r="C126" s="34">
        <v>5</v>
      </c>
      <c r="D126" s="34">
        <v>4</v>
      </c>
      <c r="E126" s="34">
        <v>4</v>
      </c>
      <c r="F126" s="53">
        <v>4</v>
      </c>
      <c r="G126" s="53">
        <v>4</v>
      </c>
      <c r="H126" s="53">
        <v>4</v>
      </c>
      <c r="I126" s="53">
        <v>4</v>
      </c>
      <c r="J126" s="26" t="s">
        <v>278</v>
      </c>
    </row>
    <row r="127" spans="1:11" ht="21.75" customHeight="1" x14ac:dyDescent="0.25">
      <c r="A127" s="80" t="s">
        <v>239</v>
      </c>
      <c r="B127" s="53">
        <v>5001</v>
      </c>
      <c r="C127" s="172">
        <v>1</v>
      </c>
      <c r="D127" s="172">
        <v>1</v>
      </c>
      <c r="E127" s="172">
        <v>1</v>
      </c>
      <c r="F127" s="53">
        <v>1</v>
      </c>
      <c r="G127" s="53">
        <v>1</v>
      </c>
      <c r="H127" s="53">
        <v>1</v>
      </c>
      <c r="I127" s="53">
        <v>1</v>
      </c>
      <c r="J127" s="39"/>
    </row>
    <row r="128" spans="1:11" ht="25.5" x14ac:dyDescent="0.25">
      <c r="A128" s="80" t="s">
        <v>240</v>
      </c>
      <c r="B128" s="53">
        <v>5002</v>
      </c>
      <c r="C128" s="172">
        <v>4</v>
      </c>
      <c r="D128" s="172">
        <v>3</v>
      </c>
      <c r="E128" s="172">
        <v>3</v>
      </c>
      <c r="F128" s="53">
        <v>3</v>
      </c>
      <c r="G128" s="53">
        <v>3</v>
      </c>
      <c r="H128" s="53">
        <v>3</v>
      </c>
      <c r="I128" s="53">
        <v>3</v>
      </c>
      <c r="J128" s="26" t="s">
        <v>277</v>
      </c>
    </row>
    <row r="129" spans="1:10" x14ac:dyDescent="0.25">
      <c r="A129" s="80" t="s">
        <v>309</v>
      </c>
      <c r="B129" s="53" t="s">
        <v>260</v>
      </c>
      <c r="C129" s="164">
        <v>1</v>
      </c>
      <c r="D129" s="164">
        <v>1</v>
      </c>
      <c r="E129" s="164">
        <v>1</v>
      </c>
      <c r="F129" s="53">
        <v>1</v>
      </c>
      <c r="G129" s="53">
        <v>1</v>
      </c>
      <c r="H129" s="53">
        <v>1</v>
      </c>
      <c r="I129" s="53">
        <v>1</v>
      </c>
      <c r="J129" s="40"/>
    </row>
    <row r="130" spans="1:10" x14ac:dyDescent="0.25">
      <c r="A130" s="82" t="s">
        <v>310</v>
      </c>
      <c r="B130" s="53" t="s">
        <v>261</v>
      </c>
      <c r="C130" s="164">
        <v>1</v>
      </c>
      <c r="D130" s="164">
        <v>1</v>
      </c>
      <c r="E130" s="164">
        <v>1</v>
      </c>
      <c r="F130" s="53">
        <v>1</v>
      </c>
      <c r="G130" s="53">
        <v>1</v>
      </c>
      <c r="H130" s="53">
        <v>1</v>
      </c>
      <c r="I130" s="53">
        <v>1</v>
      </c>
      <c r="J130" s="17"/>
    </row>
    <row r="131" spans="1:10" ht="25.5" x14ac:dyDescent="0.25">
      <c r="A131" s="80" t="s">
        <v>311</v>
      </c>
      <c r="B131" s="53" t="s">
        <v>262</v>
      </c>
      <c r="C131" s="164">
        <v>2</v>
      </c>
      <c r="D131" s="164">
        <v>1</v>
      </c>
      <c r="E131" s="164">
        <v>1</v>
      </c>
      <c r="F131" s="53">
        <v>1</v>
      </c>
      <c r="G131" s="53">
        <v>1</v>
      </c>
      <c r="H131" s="53">
        <v>1</v>
      </c>
      <c r="I131" s="53">
        <v>1</v>
      </c>
      <c r="J131" s="17"/>
    </row>
    <row r="132" spans="1:10" ht="25.5" x14ac:dyDescent="0.25">
      <c r="A132" s="150" t="s">
        <v>174</v>
      </c>
      <c r="B132" s="16">
        <v>5010</v>
      </c>
      <c r="C132" s="225">
        <v>1025.731</v>
      </c>
      <c r="D132" s="136">
        <v>1143.752</v>
      </c>
      <c r="E132" s="138">
        <v>1131.1500000000001</v>
      </c>
      <c r="F132" s="53">
        <v>4</v>
      </c>
      <c r="G132" s="53">
        <v>4</v>
      </c>
      <c r="H132" s="53">
        <v>4</v>
      </c>
      <c r="I132" s="53">
        <v>4</v>
      </c>
      <c r="J132" s="26" t="s">
        <v>276</v>
      </c>
    </row>
    <row r="133" spans="1:10" ht="20.25" customHeight="1" x14ac:dyDescent="0.25">
      <c r="A133" s="80" t="s">
        <v>239</v>
      </c>
      <c r="B133" s="53">
        <v>5011</v>
      </c>
      <c r="C133" s="149">
        <v>379.44799999999998</v>
      </c>
      <c r="D133" s="149">
        <v>456.16399999999999</v>
      </c>
      <c r="E133" s="149">
        <v>439.14800000000002</v>
      </c>
      <c r="F133" s="53">
        <v>1</v>
      </c>
      <c r="G133" s="53">
        <v>1</v>
      </c>
      <c r="H133" s="53">
        <v>1</v>
      </c>
      <c r="I133" s="53">
        <v>1</v>
      </c>
      <c r="J133" s="17"/>
    </row>
    <row r="134" spans="1:10" ht="25.5" x14ac:dyDescent="0.25">
      <c r="A134" s="80" t="s">
        <v>240</v>
      </c>
      <c r="B134" s="53">
        <v>5012</v>
      </c>
      <c r="C134" s="149">
        <f>C132-C133</f>
        <v>646.28300000000002</v>
      </c>
      <c r="D134" s="149">
        <f>D132-D133</f>
        <v>687.58799999999997</v>
      </c>
      <c r="E134" s="149">
        <f>E132-E133</f>
        <v>692.00200000000007</v>
      </c>
      <c r="F134" s="53">
        <v>3</v>
      </c>
      <c r="G134" s="152">
        <v>3</v>
      </c>
      <c r="H134" s="152">
        <v>3</v>
      </c>
      <c r="I134" s="152">
        <v>3</v>
      </c>
      <c r="J134" s="26" t="s">
        <v>279</v>
      </c>
    </row>
    <row r="135" spans="1:10" x14ac:dyDescent="0.25">
      <c r="A135" s="80" t="s">
        <v>309</v>
      </c>
      <c r="B135" s="53" t="s">
        <v>263</v>
      </c>
      <c r="C135" s="149"/>
      <c r="D135" s="148"/>
      <c r="E135" s="148"/>
      <c r="F135" s="149"/>
      <c r="G135" s="149"/>
      <c r="H135" s="149"/>
      <c r="I135" s="149"/>
      <c r="J135" s="17"/>
    </row>
    <row r="136" spans="1:10" x14ac:dyDescent="0.25">
      <c r="A136" s="82" t="s">
        <v>310</v>
      </c>
      <c r="B136" s="53" t="s">
        <v>264</v>
      </c>
      <c r="C136" s="149"/>
      <c r="D136" s="148"/>
      <c r="E136" s="148"/>
      <c r="F136" s="149"/>
      <c r="G136" s="149"/>
      <c r="H136" s="149"/>
      <c r="I136" s="149"/>
      <c r="J136" s="17"/>
    </row>
    <row r="137" spans="1:10" ht="25.5" x14ac:dyDescent="0.25">
      <c r="A137" s="80" t="s">
        <v>311</v>
      </c>
      <c r="B137" s="53" t="s">
        <v>265</v>
      </c>
      <c r="C137" s="149"/>
      <c r="D137" s="148"/>
      <c r="E137" s="148"/>
      <c r="F137" s="149"/>
      <c r="G137" s="149"/>
      <c r="H137" s="149"/>
      <c r="I137" s="149"/>
      <c r="J137" s="17"/>
    </row>
    <row r="138" spans="1:10" ht="27.75" customHeight="1" x14ac:dyDescent="0.25">
      <c r="A138" s="207" t="s">
        <v>243</v>
      </c>
      <c r="B138" s="16">
        <v>5020</v>
      </c>
      <c r="C138" s="151">
        <f>SUM(C132/12)</f>
        <v>85.477583333333328</v>
      </c>
      <c r="D138" s="151">
        <f>SUM(D132/12)</f>
        <v>95.312666666666658</v>
      </c>
      <c r="E138" s="151">
        <f>SUM(E132/12)</f>
        <v>94.262500000000003</v>
      </c>
      <c r="F138" s="53">
        <v>4</v>
      </c>
      <c r="G138" s="53">
        <v>4</v>
      </c>
      <c r="H138" s="53">
        <v>4</v>
      </c>
      <c r="I138" s="53">
        <v>4</v>
      </c>
      <c r="J138" s="26" t="s">
        <v>275</v>
      </c>
    </row>
    <row r="139" spans="1:10" ht="18.75" customHeight="1" x14ac:dyDescent="0.25">
      <c r="A139" s="80" t="s">
        <v>239</v>
      </c>
      <c r="B139" s="53">
        <v>5021</v>
      </c>
      <c r="C139" s="227">
        <f t="shared" ref="C139:E140" si="8">SUM(C133/12)</f>
        <v>31.620666666666665</v>
      </c>
      <c r="D139" s="227">
        <f t="shared" si="8"/>
        <v>38.013666666666666</v>
      </c>
      <c r="E139" s="227">
        <f t="shared" si="8"/>
        <v>36.595666666666666</v>
      </c>
      <c r="F139" s="53">
        <v>1</v>
      </c>
      <c r="G139" s="53">
        <v>1</v>
      </c>
      <c r="H139" s="53">
        <v>1</v>
      </c>
      <c r="I139" s="53">
        <v>1</v>
      </c>
      <c r="J139" s="17"/>
    </row>
    <row r="140" spans="1:10" ht="25.5" x14ac:dyDescent="0.25">
      <c r="A140" s="80" t="s">
        <v>240</v>
      </c>
      <c r="B140" s="53">
        <v>5022</v>
      </c>
      <c r="C140" s="227">
        <f t="shared" si="8"/>
        <v>53.85691666666667</v>
      </c>
      <c r="D140" s="227">
        <f t="shared" si="8"/>
        <v>57.298999999999999</v>
      </c>
      <c r="E140" s="227">
        <f t="shared" si="8"/>
        <v>57.666833333333336</v>
      </c>
      <c r="F140" s="53">
        <v>3</v>
      </c>
      <c r="G140" s="152">
        <v>3</v>
      </c>
      <c r="H140" s="152">
        <v>3</v>
      </c>
      <c r="I140" s="152">
        <v>3</v>
      </c>
      <c r="J140" s="26" t="s">
        <v>274</v>
      </c>
    </row>
    <row r="141" spans="1:10" x14ac:dyDescent="0.25">
      <c r="A141" s="80" t="s">
        <v>309</v>
      </c>
      <c r="B141" s="53" t="s">
        <v>266</v>
      </c>
      <c r="C141" s="149"/>
      <c r="D141" s="148"/>
      <c r="E141" s="148"/>
      <c r="F141" s="149"/>
      <c r="G141" s="149"/>
      <c r="H141" s="149"/>
      <c r="I141" s="149"/>
      <c r="J141" s="17"/>
    </row>
    <row r="142" spans="1:10" x14ac:dyDescent="0.25">
      <c r="A142" s="82" t="s">
        <v>310</v>
      </c>
      <c r="B142" s="53" t="s">
        <v>267</v>
      </c>
      <c r="C142" s="149"/>
      <c r="D142" s="148"/>
      <c r="E142" s="148"/>
      <c r="F142" s="149"/>
      <c r="G142" s="149"/>
      <c r="H142" s="149"/>
      <c r="I142" s="149"/>
      <c r="J142" s="17"/>
    </row>
    <row r="143" spans="1:10" ht="25.5" x14ac:dyDescent="0.25">
      <c r="A143" s="80" t="s">
        <v>311</v>
      </c>
      <c r="B143" s="53" t="s">
        <v>268</v>
      </c>
      <c r="C143" s="149"/>
      <c r="D143" s="148"/>
      <c r="E143" s="148"/>
      <c r="F143" s="149"/>
      <c r="G143" s="149"/>
      <c r="H143" s="149"/>
      <c r="I143" s="149"/>
      <c r="J143" s="17"/>
    </row>
    <row r="144" spans="1:10" ht="25.5" x14ac:dyDescent="0.25">
      <c r="A144" s="42" t="s">
        <v>80</v>
      </c>
      <c r="B144" s="26">
        <v>5030</v>
      </c>
      <c r="C144" s="130">
        <f>C145+C147</f>
        <v>200.01754499999998</v>
      </c>
      <c r="D144" s="130">
        <f>D145+D147</f>
        <v>223.03163999999998</v>
      </c>
      <c r="E144" s="130">
        <f>E145+E147</f>
        <v>220.57425000000001</v>
      </c>
      <c r="F144" s="153"/>
      <c r="G144" s="153"/>
      <c r="H144" s="153"/>
      <c r="I144" s="153"/>
      <c r="J144" s="26" t="s">
        <v>273</v>
      </c>
    </row>
    <row r="145" spans="1:10" ht="36.75" customHeight="1" x14ac:dyDescent="0.25">
      <c r="A145" s="43" t="s">
        <v>81</v>
      </c>
      <c r="B145" s="26">
        <v>5040</v>
      </c>
      <c r="C145" s="123">
        <f>C132*1.5%</f>
        <v>15.385964999999999</v>
      </c>
      <c r="D145" s="123">
        <f>D132*1.5%</f>
        <v>17.156279999999999</v>
      </c>
      <c r="E145" s="123">
        <f>E132*1.5%</f>
        <v>16.96725</v>
      </c>
      <c r="F145" s="153"/>
      <c r="G145" s="153"/>
      <c r="H145" s="153"/>
      <c r="I145" s="153"/>
      <c r="J145" s="26"/>
    </row>
    <row r="146" spans="1:10" ht="38.1" customHeight="1" x14ac:dyDescent="0.25">
      <c r="A146" s="107" t="s">
        <v>82</v>
      </c>
      <c r="B146" s="26">
        <v>5050</v>
      </c>
      <c r="C146" s="90">
        <v>184.63200000000001</v>
      </c>
      <c r="D146" s="226">
        <v>205.875</v>
      </c>
      <c r="E146" s="226">
        <v>203.607</v>
      </c>
      <c r="F146" s="153"/>
      <c r="G146" s="153"/>
      <c r="H146" s="153"/>
      <c r="I146" s="153"/>
      <c r="J146" s="26" t="s">
        <v>272</v>
      </c>
    </row>
    <row r="147" spans="1:10" x14ac:dyDescent="0.25">
      <c r="A147" s="44" t="s">
        <v>83</v>
      </c>
      <c r="B147" s="32">
        <v>5051</v>
      </c>
      <c r="C147" s="158">
        <f>C132*18%</f>
        <v>184.63157999999999</v>
      </c>
      <c r="D147" s="158">
        <f>D132*18%</f>
        <v>205.87535999999997</v>
      </c>
      <c r="E147" s="158">
        <f>E132*18%</f>
        <v>203.607</v>
      </c>
      <c r="F147" s="153"/>
      <c r="G147" s="153"/>
      <c r="H147" s="153"/>
      <c r="I147" s="153"/>
      <c r="J147" s="26"/>
    </row>
    <row r="148" spans="1:10" x14ac:dyDescent="0.25">
      <c r="A148" s="44" t="s">
        <v>85</v>
      </c>
      <c r="B148" s="32">
        <v>5053</v>
      </c>
      <c r="C148" s="125"/>
      <c r="D148" s="131"/>
      <c r="E148" s="131"/>
      <c r="F148" s="153"/>
      <c r="G148" s="153"/>
      <c r="H148" s="153"/>
      <c r="I148" s="153"/>
      <c r="J148" s="26"/>
    </row>
    <row r="149" spans="1:10" x14ac:dyDescent="0.25">
      <c r="A149" s="44"/>
      <c r="B149" s="32" t="s">
        <v>269</v>
      </c>
      <c r="C149" s="125"/>
      <c r="D149" s="131"/>
      <c r="E149" s="131"/>
      <c r="F149" s="153"/>
      <c r="G149" s="153"/>
      <c r="H149" s="153"/>
      <c r="I149" s="153"/>
      <c r="J149" s="26"/>
    </row>
    <row r="150" spans="1:10" x14ac:dyDescent="0.25">
      <c r="A150" s="18" t="s">
        <v>78</v>
      </c>
      <c r="B150" s="26">
        <v>5060</v>
      </c>
      <c r="C150" s="26">
        <v>0</v>
      </c>
      <c r="D150" s="26">
        <v>0</v>
      </c>
      <c r="E150" s="26">
        <v>0</v>
      </c>
      <c r="F150" s="26">
        <v>0</v>
      </c>
      <c r="G150" s="26">
        <v>0</v>
      </c>
      <c r="H150" s="26">
        <v>0</v>
      </c>
      <c r="I150" s="26">
        <v>0</v>
      </c>
      <c r="J150" s="26" t="s">
        <v>271</v>
      </c>
    </row>
    <row r="151" spans="1:10" ht="51" customHeight="1" x14ac:dyDescent="0.25">
      <c r="A151" s="45" t="s">
        <v>86</v>
      </c>
      <c r="B151" s="32">
        <v>5061</v>
      </c>
      <c r="C151" s="26">
        <v>0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  <c r="J151" s="26"/>
    </row>
    <row r="152" spans="1:10" ht="26.25" x14ac:dyDescent="0.25">
      <c r="A152" s="45" t="s">
        <v>87</v>
      </c>
      <c r="B152" s="32">
        <v>5062</v>
      </c>
      <c r="C152" s="26">
        <v>0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  <c r="J152" s="26"/>
    </row>
    <row r="153" spans="1:10" x14ac:dyDescent="0.25">
      <c r="A153" s="24" t="s">
        <v>88</v>
      </c>
      <c r="B153" s="26"/>
      <c r="C153" s="47">
        <v>0</v>
      </c>
      <c r="D153" s="47">
        <v>0</v>
      </c>
      <c r="E153" s="47">
        <v>0</v>
      </c>
      <c r="F153" s="26">
        <v>0</v>
      </c>
      <c r="G153" s="26">
        <v>0</v>
      </c>
      <c r="H153" s="26">
        <v>0</v>
      </c>
      <c r="I153" s="26">
        <v>0</v>
      </c>
      <c r="J153" s="26"/>
    </row>
    <row r="154" spans="1:10" x14ac:dyDescent="0.25">
      <c r="A154" s="18" t="s">
        <v>71</v>
      </c>
      <c r="B154" s="26">
        <v>5070</v>
      </c>
      <c r="C154" s="26">
        <v>0</v>
      </c>
      <c r="D154" s="26">
        <v>0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/>
    </row>
    <row r="155" spans="1:10" x14ac:dyDescent="0.25">
      <c r="A155" s="18" t="s">
        <v>72</v>
      </c>
      <c r="B155" s="26">
        <v>5080</v>
      </c>
      <c r="C155" s="26">
        <v>0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  <c r="J155" s="26"/>
    </row>
    <row r="156" spans="1:10" x14ac:dyDescent="0.25">
      <c r="A156" s="62" t="s">
        <v>189</v>
      </c>
      <c r="B156" s="26">
        <v>5090</v>
      </c>
      <c r="C156" s="130">
        <v>377.87866000000002</v>
      </c>
      <c r="D156" s="130">
        <v>377.87866000000002</v>
      </c>
      <c r="E156" s="130">
        <v>674.07899999999995</v>
      </c>
      <c r="F156" s="32"/>
      <c r="G156" s="154"/>
      <c r="H156" s="154"/>
      <c r="I156" s="154"/>
      <c r="J156" s="26"/>
    </row>
    <row r="157" spans="1:10" x14ac:dyDescent="0.25">
      <c r="A157" s="78"/>
      <c r="B157" s="78"/>
      <c r="C157" s="78"/>
      <c r="D157" s="78"/>
      <c r="E157" s="78"/>
      <c r="F157" s="78"/>
      <c r="G157" s="23"/>
      <c r="H157" s="23"/>
      <c r="I157" s="23"/>
    </row>
    <row r="158" spans="1:10" x14ac:dyDescent="0.25">
      <c r="A158" s="35" t="s">
        <v>306</v>
      </c>
      <c r="B158" s="36"/>
      <c r="C158" s="36"/>
      <c r="D158" s="313" t="s">
        <v>114</v>
      </c>
      <c r="E158" s="313"/>
      <c r="F158" s="37"/>
      <c r="G158" s="314" t="s">
        <v>305</v>
      </c>
      <c r="H158" s="314"/>
      <c r="I158" s="314"/>
      <c r="J158" s="27"/>
    </row>
    <row r="159" spans="1:10" x14ac:dyDescent="0.25">
      <c r="A159" s="38" t="s">
        <v>69</v>
      </c>
      <c r="B159" s="1"/>
      <c r="C159" s="1"/>
      <c r="D159" s="312" t="s">
        <v>190</v>
      </c>
      <c r="E159" s="312"/>
      <c r="F159" s="38"/>
      <c r="G159" s="312" t="s">
        <v>116</v>
      </c>
      <c r="H159" s="312"/>
      <c r="I159" s="312"/>
      <c r="J159" s="27"/>
    </row>
    <row r="160" spans="1:10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7"/>
    </row>
    <row r="161" spans="1:10" x14ac:dyDescent="0.25">
      <c r="A161" s="57" t="s">
        <v>312</v>
      </c>
      <c r="B161" s="23"/>
      <c r="C161" s="23"/>
      <c r="D161" s="23"/>
      <c r="E161" s="23"/>
      <c r="F161" s="23"/>
      <c r="G161" s="23"/>
      <c r="H161" s="23"/>
      <c r="I161" s="23"/>
      <c r="J161" s="27"/>
    </row>
    <row r="162" spans="1:10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7"/>
    </row>
    <row r="163" spans="1:10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7"/>
    </row>
    <row r="164" spans="1:10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7"/>
    </row>
    <row r="165" spans="1:10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7"/>
    </row>
    <row r="166" spans="1:10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7"/>
    </row>
    <row r="167" spans="1:10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7"/>
    </row>
    <row r="168" spans="1:10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7"/>
    </row>
    <row r="169" spans="1:10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7"/>
    </row>
    <row r="170" spans="1:10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7"/>
    </row>
    <row r="171" spans="1:10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7"/>
    </row>
    <row r="172" spans="1:10" x14ac:dyDescent="0.25">
      <c r="J172" s="27"/>
    </row>
    <row r="173" spans="1:10" x14ac:dyDescent="0.25">
      <c r="J173" s="27"/>
    </row>
    <row r="174" spans="1:10" x14ac:dyDescent="0.25">
      <c r="J174" s="27"/>
    </row>
    <row r="175" spans="1:10" x14ac:dyDescent="0.25">
      <c r="J175" s="27"/>
    </row>
    <row r="176" spans="1:10" x14ac:dyDescent="0.25">
      <c r="J176" s="27"/>
    </row>
    <row r="177" spans="10:10" x14ac:dyDescent="0.25">
      <c r="J177" s="27"/>
    </row>
    <row r="178" spans="10:10" x14ac:dyDescent="0.25">
      <c r="J178" s="27"/>
    </row>
    <row r="179" spans="10:10" x14ac:dyDescent="0.25">
      <c r="J179" s="27"/>
    </row>
    <row r="180" spans="10:10" x14ac:dyDescent="0.25">
      <c r="J180" s="27"/>
    </row>
    <row r="181" spans="10:10" x14ac:dyDescent="0.25">
      <c r="J181" s="27"/>
    </row>
    <row r="182" spans="10:10" x14ac:dyDescent="0.25">
      <c r="J182" s="27"/>
    </row>
    <row r="183" spans="10:10" x14ac:dyDescent="0.25">
      <c r="J183" s="27"/>
    </row>
    <row r="184" spans="10:10" x14ac:dyDescent="0.25">
      <c r="J184" s="27"/>
    </row>
    <row r="185" spans="10:10" x14ac:dyDescent="0.25">
      <c r="J185" s="27"/>
    </row>
    <row r="186" spans="10:10" x14ac:dyDescent="0.25">
      <c r="J186" s="27"/>
    </row>
    <row r="187" spans="10:10" x14ac:dyDescent="0.25">
      <c r="J187" s="27"/>
    </row>
    <row r="188" spans="10:10" x14ac:dyDescent="0.25">
      <c r="J188" s="27"/>
    </row>
    <row r="189" spans="10:10" x14ac:dyDescent="0.25">
      <c r="J189" s="27"/>
    </row>
    <row r="190" spans="10:10" x14ac:dyDescent="0.25">
      <c r="J190" s="27"/>
    </row>
    <row r="191" spans="10:10" x14ac:dyDescent="0.25">
      <c r="J191" s="27"/>
    </row>
    <row r="192" spans="10:10" x14ac:dyDescent="0.25">
      <c r="J192" s="27"/>
    </row>
    <row r="193" spans="10:10" x14ac:dyDescent="0.25">
      <c r="J193" s="27"/>
    </row>
    <row r="194" spans="10:10" x14ac:dyDescent="0.25">
      <c r="J194" s="27"/>
    </row>
    <row r="195" spans="10:10" x14ac:dyDescent="0.25">
      <c r="J195" s="27"/>
    </row>
    <row r="196" spans="10:10" x14ac:dyDescent="0.25">
      <c r="J196" s="27"/>
    </row>
    <row r="197" spans="10:10" x14ac:dyDescent="0.25">
      <c r="J197" s="27"/>
    </row>
    <row r="198" spans="10:10" x14ac:dyDescent="0.25">
      <c r="J198" s="27"/>
    </row>
    <row r="199" spans="10:10" x14ac:dyDescent="0.25">
      <c r="J199" s="27"/>
    </row>
    <row r="200" spans="10:10" x14ac:dyDescent="0.25">
      <c r="J200" s="27"/>
    </row>
    <row r="201" spans="10:10" x14ac:dyDescent="0.25">
      <c r="J201" s="27"/>
    </row>
    <row r="202" spans="10:10" x14ac:dyDescent="0.25">
      <c r="J202" s="27"/>
    </row>
    <row r="203" spans="10:10" x14ac:dyDescent="0.25">
      <c r="J203" s="27"/>
    </row>
    <row r="204" spans="10:10" x14ac:dyDescent="0.25">
      <c r="J204" s="27"/>
    </row>
    <row r="205" spans="10:10" x14ac:dyDescent="0.25">
      <c r="J205" s="27"/>
    </row>
    <row r="206" spans="10:10" x14ac:dyDescent="0.25">
      <c r="J206" s="27"/>
    </row>
    <row r="207" spans="10:10" x14ac:dyDescent="0.25">
      <c r="J207" s="27"/>
    </row>
    <row r="208" spans="10:10" x14ac:dyDescent="0.25">
      <c r="J208" s="27"/>
    </row>
    <row r="209" spans="10:10" x14ac:dyDescent="0.25">
      <c r="J209" s="27"/>
    </row>
    <row r="210" spans="10:10" x14ac:dyDescent="0.25">
      <c r="J210" s="27"/>
    </row>
    <row r="211" spans="10:10" x14ac:dyDescent="0.25">
      <c r="J211" s="27"/>
    </row>
    <row r="212" spans="10:10" x14ac:dyDescent="0.25">
      <c r="J212" s="27"/>
    </row>
    <row r="213" spans="10:10" x14ac:dyDescent="0.25">
      <c r="J213" s="27"/>
    </row>
    <row r="214" spans="10:10" x14ac:dyDescent="0.25">
      <c r="J214" s="27"/>
    </row>
    <row r="215" spans="10:10" x14ac:dyDescent="0.25">
      <c r="J215" s="27"/>
    </row>
    <row r="216" spans="10:10" x14ac:dyDescent="0.25">
      <c r="J216" s="27"/>
    </row>
    <row r="217" spans="10:10" x14ac:dyDescent="0.25">
      <c r="J217" s="27"/>
    </row>
    <row r="218" spans="10:10" x14ac:dyDescent="0.25">
      <c r="J218" s="27"/>
    </row>
    <row r="219" spans="10:10" x14ac:dyDescent="0.25">
      <c r="J219" s="27"/>
    </row>
    <row r="220" spans="10:10" x14ac:dyDescent="0.25">
      <c r="J220" s="27"/>
    </row>
    <row r="221" spans="10:10" x14ac:dyDescent="0.25">
      <c r="J221" s="27"/>
    </row>
    <row r="222" spans="10:10" x14ac:dyDescent="0.25">
      <c r="J222" s="27"/>
    </row>
    <row r="223" spans="10:10" x14ac:dyDescent="0.25">
      <c r="J223" s="27"/>
    </row>
    <row r="224" spans="10:10" x14ac:dyDescent="0.25">
      <c r="J224" s="27"/>
    </row>
    <row r="225" spans="10:10" x14ac:dyDescent="0.25">
      <c r="J225" s="27"/>
    </row>
    <row r="226" spans="10:10" x14ac:dyDescent="0.25">
      <c r="J226" s="27"/>
    </row>
    <row r="227" spans="10:10" x14ac:dyDescent="0.25">
      <c r="J227" s="27"/>
    </row>
    <row r="228" spans="10:10" x14ac:dyDescent="0.25">
      <c r="J228" s="27"/>
    </row>
    <row r="229" spans="10:10" x14ac:dyDescent="0.25">
      <c r="J229" s="27"/>
    </row>
    <row r="230" spans="10:10" x14ac:dyDescent="0.25">
      <c r="J230" s="27"/>
    </row>
    <row r="231" spans="10:10" x14ac:dyDescent="0.25">
      <c r="J231" s="27"/>
    </row>
    <row r="232" spans="10:10" x14ac:dyDescent="0.25">
      <c r="J232" s="27"/>
    </row>
    <row r="233" spans="10:10" x14ac:dyDescent="0.25">
      <c r="J233" s="27"/>
    </row>
    <row r="234" spans="10:10" x14ac:dyDescent="0.25">
      <c r="J234" s="27"/>
    </row>
    <row r="235" spans="10:10" x14ac:dyDescent="0.25">
      <c r="J235" s="27"/>
    </row>
    <row r="236" spans="10:10" x14ac:dyDescent="0.25">
      <c r="J236" s="27"/>
    </row>
    <row r="237" spans="10:10" x14ac:dyDescent="0.25">
      <c r="J237" s="27"/>
    </row>
    <row r="238" spans="10:10" x14ac:dyDescent="0.25">
      <c r="J238" s="27"/>
    </row>
    <row r="239" spans="10:10" x14ac:dyDescent="0.25">
      <c r="J239" s="27"/>
    </row>
    <row r="240" spans="10:10" x14ac:dyDescent="0.25">
      <c r="J240" s="27"/>
    </row>
    <row r="241" spans="10:10" x14ac:dyDescent="0.25">
      <c r="J241" s="27"/>
    </row>
    <row r="242" spans="10:10" x14ac:dyDescent="0.25">
      <c r="J242" s="27"/>
    </row>
    <row r="243" spans="10:10" x14ac:dyDescent="0.25">
      <c r="J243" s="27"/>
    </row>
    <row r="244" spans="10:10" x14ac:dyDescent="0.25">
      <c r="J244" s="27"/>
    </row>
    <row r="245" spans="10:10" x14ac:dyDescent="0.25">
      <c r="J245" s="27"/>
    </row>
    <row r="246" spans="10:10" x14ac:dyDescent="0.25">
      <c r="J246" s="27"/>
    </row>
    <row r="247" spans="10:10" x14ac:dyDescent="0.25">
      <c r="J247" s="27"/>
    </row>
    <row r="248" spans="10:10" x14ac:dyDescent="0.25">
      <c r="J248" s="27"/>
    </row>
    <row r="249" spans="10:10" x14ac:dyDescent="0.25">
      <c r="J249" s="27"/>
    </row>
    <row r="250" spans="10:10" x14ac:dyDescent="0.25">
      <c r="J250" s="27"/>
    </row>
    <row r="251" spans="10:10" x14ac:dyDescent="0.25">
      <c r="J251" s="27"/>
    </row>
    <row r="252" spans="10:10" x14ac:dyDescent="0.25">
      <c r="J252" s="27"/>
    </row>
    <row r="253" spans="10:10" x14ac:dyDescent="0.25">
      <c r="J253" s="27"/>
    </row>
    <row r="254" spans="10:10" x14ac:dyDescent="0.25">
      <c r="J254" s="27"/>
    </row>
    <row r="255" spans="10:10" x14ac:dyDescent="0.25">
      <c r="J255" s="27"/>
    </row>
    <row r="256" spans="10:10" x14ac:dyDescent="0.25">
      <c r="J256" s="27"/>
    </row>
    <row r="257" spans="10:10" x14ac:dyDescent="0.25">
      <c r="J257" s="27"/>
    </row>
    <row r="258" spans="10:10" x14ac:dyDescent="0.25">
      <c r="J258" s="27"/>
    </row>
    <row r="259" spans="10:10" x14ac:dyDescent="0.25">
      <c r="J259" s="27"/>
    </row>
    <row r="260" spans="10:10" x14ac:dyDescent="0.25">
      <c r="J260" s="27"/>
    </row>
    <row r="261" spans="10:10" x14ac:dyDescent="0.25">
      <c r="J261" s="27"/>
    </row>
    <row r="262" spans="10:10" x14ac:dyDescent="0.25">
      <c r="J262" s="27"/>
    </row>
    <row r="263" spans="10:10" x14ac:dyDescent="0.25">
      <c r="J263" s="27"/>
    </row>
  </sheetData>
  <mergeCells count="61">
    <mergeCell ref="B18:G18"/>
    <mergeCell ref="I19:J19"/>
    <mergeCell ref="I20:J20"/>
    <mergeCell ref="B14:E14"/>
    <mergeCell ref="H14:J14"/>
    <mergeCell ref="I15:J15"/>
    <mergeCell ref="B17:G17"/>
    <mergeCell ref="I16:J16"/>
    <mergeCell ref="B15:G15"/>
    <mergeCell ref="B19:G19"/>
    <mergeCell ref="B20:G20"/>
    <mergeCell ref="I17:J17"/>
    <mergeCell ref="I18:J18"/>
    <mergeCell ref="H2:I2"/>
    <mergeCell ref="H4:J4"/>
    <mergeCell ref="H5:J5"/>
    <mergeCell ref="H7:J7"/>
    <mergeCell ref="B16:G16"/>
    <mergeCell ref="H8:J8"/>
    <mergeCell ref="I10:J10"/>
    <mergeCell ref="I11:J11"/>
    <mergeCell ref="I12:J12"/>
    <mergeCell ref="H13:J13"/>
    <mergeCell ref="I24:J24"/>
    <mergeCell ref="I25:J25"/>
    <mergeCell ref="I26:J26"/>
    <mergeCell ref="B24:G24"/>
    <mergeCell ref="B25:G25"/>
    <mergeCell ref="B26:G26"/>
    <mergeCell ref="J60:J61"/>
    <mergeCell ref="J70:J71"/>
    <mergeCell ref="A93:J93"/>
    <mergeCell ref="A124:J124"/>
    <mergeCell ref="A33:J33"/>
    <mergeCell ref="J72:J73"/>
    <mergeCell ref="A114:J114"/>
    <mergeCell ref="A105:J105"/>
    <mergeCell ref="A34:J34"/>
    <mergeCell ref="J77:J78"/>
    <mergeCell ref="D159:E159"/>
    <mergeCell ref="G159:I159"/>
    <mergeCell ref="D158:E158"/>
    <mergeCell ref="G158:I158"/>
    <mergeCell ref="A50:I50"/>
    <mergeCell ref="B22:E22"/>
    <mergeCell ref="F21:H21"/>
    <mergeCell ref="I21:J21"/>
    <mergeCell ref="A23:E23"/>
    <mergeCell ref="F22:H22"/>
    <mergeCell ref="I22:J22"/>
    <mergeCell ref="I23:J23"/>
    <mergeCell ref="B21:E21"/>
    <mergeCell ref="A28:I28"/>
    <mergeCell ref="A30:A31"/>
    <mergeCell ref="B30:B31"/>
    <mergeCell ref="D30:D31"/>
    <mergeCell ref="E30:E31"/>
    <mergeCell ref="F30:I30"/>
    <mergeCell ref="I29:J29"/>
    <mergeCell ref="J30:J31"/>
    <mergeCell ref="C30:C31"/>
  </mergeCells>
  <phoneticPr fontId="29" type="noConversion"/>
  <pageMargins left="0" right="0" top="0" bottom="0" header="0.31496062992125984" footer="0.31496062992125984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3"/>
  <sheetViews>
    <sheetView zoomScale="90" zoomScaleNormal="90" workbookViewId="0">
      <selection activeCell="AG14" sqref="AG14"/>
    </sheetView>
  </sheetViews>
  <sheetFormatPr defaultColWidth="8.85546875" defaultRowHeight="15" x14ac:dyDescent="0.25"/>
  <cols>
    <col min="1" max="1" width="4.28515625" customWidth="1"/>
    <col min="2" max="2" width="14.28515625" customWidth="1"/>
    <col min="3" max="3" width="5.42578125" customWidth="1"/>
    <col min="4" max="4" width="4.42578125" customWidth="1"/>
    <col min="5" max="5" width="4.140625" customWidth="1"/>
    <col min="6" max="6" width="4.42578125" customWidth="1"/>
    <col min="7" max="7" width="4.7109375" customWidth="1"/>
    <col min="8" max="8" width="5.7109375" customWidth="1"/>
    <col min="9" max="9" width="8.85546875" customWidth="1"/>
    <col min="10" max="10" width="6.28515625" customWidth="1"/>
    <col min="11" max="11" width="5.5703125" customWidth="1"/>
    <col min="12" max="12" width="4.42578125" customWidth="1"/>
    <col min="13" max="13" width="4.28515625" customWidth="1"/>
    <col min="14" max="16" width="4.85546875" customWidth="1"/>
    <col min="17" max="17" width="5.140625" customWidth="1"/>
    <col min="18" max="18" width="4.7109375" customWidth="1"/>
    <col min="19" max="19" width="4.42578125" customWidth="1"/>
    <col min="20" max="20" width="4.28515625" customWidth="1"/>
    <col min="21" max="21" width="4.85546875" customWidth="1"/>
    <col min="22" max="22" width="5.140625" customWidth="1"/>
    <col min="23" max="23" width="4.85546875" customWidth="1"/>
    <col min="24" max="24" width="5.5703125" customWidth="1"/>
    <col min="25" max="26" width="4.7109375" customWidth="1"/>
    <col min="27" max="27" width="5" customWidth="1"/>
    <col min="28" max="28" width="5.42578125" customWidth="1"/>
  </cols>
  <sheetData>
    <row r="1" spans="1:28" x14ac:dyDescent="0.25">
      <c r="Q1" s="343" t="s">
        <v>324</v>
      </c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</row>
    <row r="2" spans="1:28" x14ac:dyDescent="0.25">
      <c r="U2" s="351" t="s">
        <v>121</v>
      </c>
      <c r="V2" s="351"/>
      <c r="W2" s="351"/>
      <c r="X2" s="351"/>
      <c r="Y2" s="351"/>
      <c r="Z2" s="351"/>
      <c r="AA2" s="351"/>
      <c r="AB2" s="351"/>
    </row>
    <row r="3" spans="1:28" x14ac:dyDescent="0.25">
      <c r="A3" s="348" t="s">
        <v>117</v>
      </c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</row>
    <row r="4" spans="1:28" x14ac:dyDescent="0.25">
      <c r="A4" s="350" t="s">
        <v>119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50"/>
      <c r="U4" s="350"/>
      <c r="V4" s="350"/>
      <c r="W4" s="350"/>
      <c r="X4" s="350"/>
      <c r="Y4" s="350"/>
      <c r="Z4" s="350"/>
      <c r="AA4" s="350"/>
      <c r="AB4" s="350"/>
    </row>
    <row r="5" spans="1:28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349" t="s">
        <v>118</v>
      </c>
      <c r="Z5" s="349"/>
      <c r="AA5" s="349"/>
      <c r="AB5" s="349"/>
    </row>
    <row r="6" spans="1:28" ht="45" customHeight="1" x14ac:dyDescent="0.25">
      <c r="A6" s="347" t="s">
        <v>97</v>
      </c>
      <c r="B6" s="347" t="s">
        <v>120</v>
      </c>
      <c r="C6" s="352" t="s">
        <v>181</v>
      </c>
      <c r="D6" s="347" t="s">
        <v>98</v>
      </c>
      <c r="E6" s="347"/>
      <c r="F6" s="347"/>
      <c r="G6" s="347"/>
      <c r="H6" s="347"/>
      <c r="I6" s="347" t="s">
        <v>105</v>
      </c>
      <c r="J6" s="347"/>
      <c r="K6" s="347"/>
      <c r="L6" s="347"/>
      <c r="M6" s="347"/>
      <c r="N6" s="347" t="s">
        <v>106</v>
      </c>
      <c r="O6" s="347"/>
      <c r="P6" s="347"/>
      <c r="Q6" s="347"/>
      <c r="R6" s="347"/>
      <c r="S6" s="347" t="s">
        <v>107</v>
      </c>
      <c r="T6" s="347"/>
      <c r="U6" s="347"/>
      <c r="V6" s="347"/>
      <c r="W6" s="347"/>
      <c r="X6" s="347" t="s">
        <v>108</v>
      </c>
      <c r="Y6" s="347"/>
      <c r="Z6" s="347"/>
      <c r="AA6" s="347"/>
      <c r="AB6" s="347"/>
    </row>
    <row r="7" spans="1:28" ht="30" customHeight="1" x14ac:dyDescent="0.25">
      <c r="A7" s="347"/>
      <c r="B7" s="347"/>
      <c r="C7" s="353"/>
      <c r="D7" s="347" t="s">
        <v>99</v>
      </c>
      <c r="E7" s="347" t="s">
        <v>100</v>
      </c>
      <c r="F7" s="347"/>
      <c r="G7" s="347"/>
      <c r="H7" s="347"/>
      <c r="I7" s="347" t="s">
        <v>99</v>
      </c>
      <c r="J7" s="347" t="s">
        <v>100</v>
      </c>
      <c r="K7" s="347"/>
      <c r="L7" s="347"/>
      <c r="M7" s="347"/>
      <c r="N7" s="347" t="s">
        <v>99</v>
      </c>
      <c r="O7" s="347" t="s">
        <v>100</v>
      </c>
      <c r="P7" s="347"/>
      <c r="Q7" s="347"/>
      <c r="R7" s="347"/>
      <c r="S7" s="347" t="s">
        <v>99</v>
      </c>
      <c r="T7" s="347" t="s">
        <v>100</v>
      </c>
      <c r="U7" s="347"/>
      <c r="V7" s="347"/>
      <c r="W7" s="347"/>
      <c r="X7" s="347" t="s">
        <v>99</v>
      </c>
      <c r="Y7" s="347" t="s">
        <v>100</v>
      </c>
      <c r="Z7" s="347"/>
      <c r="AA7" s="347"/>
      <c r="AB7" s="347"/>
    </row>
    <row r="8" spans="1:28" x14ac:dyDescent="0.25">
      <c r="A8" s="347"/>
      <c r="B8" s="347"/>
      <c r="C8" s="354"/>
      <c r="D8" s="347"/>
      <c r="E8" s="86" t="s">
        <v>101</v>
      </c>
      <c r="F8" s="86" t="s">
        <v>102</v>
      </c>
      <c r="G8" s="86" t="s">
        <v>103</v>
      </c>
      <c r="H8" s="86" t="s">
        <v>104</v>
      </c>
      <c r="I8" s="347"/>
      <c r="J8" s="86" t="s">
        <v>101</v>
      </c>
      <c r="K8" s="86" t="s">
        <v>102</v>
      </c>
      <c r="L8" s="86" t="s">
        <v>103</v>
      </c>
      <c r="M8" s="86" t="s">
        <v>104</v>
      </c>
      <c r="N8" s="347"/>
      <c r="O8" s="86" t="s">
        <v>101</v>
      </c>
      <c r="P8" s="86" t="s">
        <v>102</v>
      </c>
      <c r="Q8" s="86" t="s">
        <v>103</v>
      </c>
      <c r="R8" s="86" t="s">
        <v>104</v>
      </c>
      <c r="S8" s="347"/>
      <c r="T8" s="86" t="s">
        <v>101</v>
      </c>
      <c r="U8" s="86" t="s">
        <v>102</v>
      </c>
      <c r="V8" s="86" t="s">
        <v>103</v>
      </c>
      <c r="W8" s="86" t="s">
        <v>104</v>
      </c>
      <c r="X8" s="347"/>
      <c r="Y8" s="86" t="s">
        <v>101</v>
      </c>
      <c r="Z8" s="86" t="s">
        <v>102</v>
      </c>
      <c r="AA8" s="86" t="s">
        <v>103</v>
      </c>
      <c r="AB8" s="86" t="s">
        <v>104</v>
      </c>
    </row>
    <row r="9" spans="1:28" x14ac:dyDescent="0.25">
      <c r="A9" s="86">
        <v>1</v>
      </c>
      <c r="B9" s="86">
        <v>2</v>
      </c>
      <c r="C9" s="86">
        <v>3</v>
      </c>
      <c r="D9" s="86">
        <v>4</v>
      </c>
      <c r="E9" s="86">
        <v>5</v>
      </c>
      <c r="F9" s="86">
        <v>6</v>
      </c>
      <c r="G9" s="86">
        <v>7</v>
      </c>
      <c r="H9" s="86">
        <v>8</v>
      </c>
      <c r="I9" s="86">
        <v>9</v>
      </c>
      <c r="J9" s="86">
        <v>10</v>
      </c>
      <c r="K9" s="86">
        <v>11</v>
      </c>
      <c r="L9" s="86">
        <v>12</v>
      </c>
      <c r="M9" s="86">
        <v>13</v>
      </c>
      <c r="N9" s="86">
        <v>14</v>
      </c>
      <c r="O9" s="86">
        <v>15</v>
      </c>
      <c r="P9" s="86">
        <v>16</v>
      </c>
      <c r="Q9" s="86">
        <v>17</v>
      </c>
      <c r="R9" s="86">
        <v>18</v>
      </c>
      <c r="S9" s="86">
        <v>19</v>
      </c>
      <c r="T9" s="86">
        <v>20</v>
      </c>
      <c r="U9" s="86">
        <v>21</v>
      </c>
      <c r="V9" s="86">
        <v>22</v>
      </c>
      <c r="W9" s="86">
        <v>23</v>
      </c>
      <c r="X9" s="86">
        <v>24</v>
      </c>
      <c r="Y9" s="86">
        <v>25</v>
      </c>
      <c r="Z9" s="86">
        <v>26</v>
      </c>
      <c r="AA9" s="86">
        <v>27</v>
      </c>
      <c r="AB9" s="86">
        <v>28</v>
      </c>
    </row>
    <row r="10" spans="1:28" ht="24" x14ac:dyDescent="0.25">
      <c r="A10" s="86">
        <v>1</v>
      </c>
      <c r="B10" s="87" t="s">
        <v>61</v>
      </c>
      <c r="C10" s="86">
        <v>3110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</row>
    <row r="11" spans="1:28" ht="51.75" customHeight="1" x14ac:dyDescent="0.25">
      <c r="A11" s="86">
        <v>2</v>
      </c>
      <c r="B11" s="87" t="s">
        <v>109</v>
      </c>
      <c r="C11" s="86">
        <v>3120</v>
      </c>
      <c r="D11" s="86"/>
      <c r="E11" s="86"/>
      <c r="F11" s="86"/>
      <c r="G11" s="86"/>
      <c r="H11" s="86"/>
      <c r="I11" s="86">
        <v>296.2</v>
      </c>
      <c r="J11" s="86">
        <v>296.2</v>
      </c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>
        <v>296.2</v>
      </c>
      <c r="Y11" s="86">
        <v>296.2</v>
      </c>
      <c r="Z11" s="86"/>
      <c r="AA11" s="86"/>
      <c r="AB11" s="86"/>
    </row>
    <row r="12" spans="1:28" ht="72" customHeight="1" x14ac:dyDescent="0.25">
      <c r="A12" s="86">
        <v>3</v>
      </c>
      <c r="B12" s="87" t="s">
        <v>63</v>
      </c>
      <c r="C12" s="86">
        <v>3130</v>
      </c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</row>
    <row r="13" spans="1:28" ht="77.25" customHeight="1" x14ac:dyDescent="0.25">
      <c r="A13" s="86">
        <v>4</v>
      </c>
      <c r="B13" s="87" t="s">
        <v>110</v>
      </c>
      <c r="C13" s="86">
        <v>3140</v>
      </c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</row>
    <row r="14" spans="1:28" ht="69" customHeight="1" x14ac:dyDescent="0.25">
      <c r="A14" s="86">
        <v>5</v>
      </c>
      <c r="B14" s="87" t="s">
        <v>111</v>
      </c>
      <c r="C14" s="86">
        <v>3150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</row>
    <row r="15" spans="1:28" ht="24" x14ac:dyDescent="0.25">
      <c r="A15" s="86">
        <v>6</v>
      </c>
      <c r="B15" s="87" t="s">
        <v>64</v>
      </c>
      <c r="C15" s="86">
        <v>3160</v>
      </c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</row>
    <row r="16" spans="1:28" x14ac:dyDescent="0.25">
      <c r="A16" s="86"/>
      <c r="B16" s="88" t="s">
        <v>108</v>
      </c>
      <c r="C16" s="88"/>
      <c r="D16" s="294"/>
      <c r="E16" s="294"/>
      <c r="F16" s="294"/>
      <c r="G16" s="294"/>
      <c r="H16" s="294"/>
      <c r="I16" s="294">
        <f>SUM(I10:I15)</f>
        <v>296.2</v>
      </c>
      <c r="J16" s="294">
        <f>SUM(J10:J15)</f>
        <v>296.2</v>
      </c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>
        <f>SUM(X10:X15)</f>
        <v>296.2</v>
      </c>
      <c r="Y16" s="294">
        <f>SUM(Y10:Y15)</f>
        <v>296.2</v>
      </c>
      <c r="Z16" s="294"/>
      <c r="AA16" s="294"/>
      <c r="AB16" s="294"/>
    </row>
    <row r="17" spans="1:28" x14ac:dyDescent="0.25">
      <c r="A17" s="86"/>
      <c r="B17" s="88" t="s">
        <v>112</v>
      </c>
      <c r="C17" s="88"/>
      <c r="D17" s="86"/>
      <c r="E17" s="86"/>
      <c r="F17" s="86"/>
      <c r="G17" s="86"/>
      <c r="H17" s="86"/>
      <c r="I17" s="86">
        <v>100</v>
      </c>
      <c r="J17" s="86">
        <v>100</v>
      </c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>
        <v>100</v>
      </c>
      <c r="Y17" s="86">
        <v>100</v>
      </c>
      <c r="Z17" s="86"/>
      <c r="AA17" s="86"/>
      <c r="AB17" s="86"/>
    </row>
    <row r="18" spans="1:28" ht="4.5" customHeight="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</row>
    <row r="19" spans="1:28" ht="25.5" customHeight="1" x14ac:dyDescent="0.25">
      <c r="A19" s="56"/>
      <c r="B19" s="344" t="s">
        <v>306</v>
      </c>
      <c r="C19" s="344"/>
      <c r="D19" s="344"/>
      <c r="E19" s="344"/>
      <c r="F19" s="56"/>
      <c r="G19" s="56"/>
      <c r="H19" s="56"/>
      <c r="I19" s="56"/>
      <c r="J19" s="56"/>
      <c r="K19" s="56"/>
      <c r="L19" s="56"/>
      <c r="M19" s="345" t="s">
        <v>114</v>
      </c>
      <c r="N19" s="345"/>
      <c r="O19" s="345"/>
      <c r="P19" s="345"/>
      <c r="Q19" s="345"/>
      <c r="R19" s="345"/>
      <c r="S19" s="56"/>
      <c r="T19" s="56"/>
      <c r="U19" s="346" t="s">
        <v>305</v>
      </c>
      <c r="V19" s="346"/>
      <c r="W19" s="346"/>
      <c r="X19" s="346"/>
      <c r="Y19" s="346"/>
      <c r="Z19" s="346"/>
      <c r="AA19" s="56"/>
      <c r="AB19" s="56"/>
    </row>
    <row r="20" spans="1:28" x14ac:dyDescent="0.25">
      <c r="A20" s="56"/>
      <c r="B20" s="312" t="s">
        <v>113</v>
      </c>
      <c r="C20" s="312"/>
      <c r="D20" s="56"/>
      <c r="E20" s="56"/>
      <c r="F20" s="56"/>
      <c r="G20" s="56"/>
      <c r="H20" s="56"/>
      <c r="I20" s="56"/>
      <c r="J20" s="56"/>
      <c r="K20" s="56"/>
      <c r="L20" s="56"/>
      <c r="M20" s="312" t="s">
        <v>201</v>
      </c>
      <c r="N20" s="312"/>
      <c r="O20" s="312"/>
      <c r="P20" s="312"/>
      <c r="Q20" s="312"/>
      <c r="R20" s="312"/>
      <c r="S20" s="56"/>
      <c r="T20" s="56"/>
      <c r="U20" s="312" t="s">
        <v>116</v>
      </c>
      <c r="V20" s="312"/>
      <c r="W20" s="312"/>
      <c r="X20" s="312"/>
      <c r="Y20" s="312"/>
      <c r="Z20" s="312"/>
      <c r="AA20" s="56"/>
      <c r="AB20" s="56"/>
    </row>
    <row r="21" spans="1:28" hidden="1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</row>
    <row r="22" spans="1:28" x14ac:dyDescent="0.25">
      <c r="A22" s="54"/>
      <c r="B22" s="57" t="s">
        <v>96</v>
      </c>
      <c r="C22" s="57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</row>
    <row r="23" spans="1:28" x14ac:dyDescent="0.25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</row>
    <row r="24" spans="1:28" x14ac:dyDescent="0.2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</row>
    <row r="25" spans="1:28" x14ac:dyDescent="0.2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</row>
    <row r="26" spans="1:28" x14ac:dyDescent="0.25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</row>
    <row r="27" spans="1:28" x14ac:dyDescent="0.2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</row>
    <row r="28" spans="1:28" x14ac:dyDescent="0.2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</row>
    <row r="29" spans="1:28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</row>
    <row r="30" spans="1:28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</row>
    <row r="31" spans="1:28" x14ac:dyDescent="0.2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</row>
    <row r="32" spans="1:28" x14ac:dyDescent="0.25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</row>
    <row r="33" spans="1:28" x14ac:dyDescent="0.25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</row>
    <row r="34" spans="1:28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</row>
    <row r="35" spans="1:28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</row>
    <row r="36" spans="1:28" x14ac:dyDescent="0.25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</row>
    <row r="37" spans="1:28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</row>
    <row r="38" spans="1:28" x14ac:dyDescent="0.25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</row>
    <row r="39" spans="1:28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</row>
    <row r="40" spans="1:28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</row>
    <row r="41" spans="1:28" x14ac:dyDescent="0.25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</row>
    <row r="42" spans="1:28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</row>
    <row r="43" spans="1:28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</row>
    <row r="44" spans="1:28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</row>
    <row r="45" spans="1:28" x14ac:dyDescent="0.2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</row>
    <row r="46" spans="1:28" x14ac:dyDescent="0.25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</row>
    <row r="47" spans="1:28" x14ac:dyDescent="0.2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</row>
    <row r="48" spans="1:28" x14ac:dyDescent="0.25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</row>
    <row r="49" spans="1:28" x14ac:dyDescent="0.2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</row>
    <row r="50" spans="1:28" x14ac:dyDescent="0.25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</row>
    <row r="51" spans="1:28" x14ac:dyDescent="0.2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</row>
    <row r="52" spans="1:28" x14ac:dyDescent="0.2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</row>
    <row r="53" spans="1:28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</row>
    <row r="54" spans="1:28" x14ac:dyDescent="0.2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</row>
    <row r="55" spans="1:28" x14ac:dyDescent="0.2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</row>
    <row r="56" spans="1:28" x14ac:dyDescent="0.2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</row>
    <row r="57" spans="1:28" x14ac:dyDescent="0.25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</row>
    <row r="58" spans="1:28" x14ac:dyDescent="0.25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</row>
    <row r="59" spans="1:28" x14ac:dyDescent="0.25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</row>
    <row r="60" spans="1:28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</row>
    <row r="61" spans="1:28" x14ac:dyDescent="0.25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</row>
    <row r="62" spans="1:28" x14ac:dyDescent="0.25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</row>
    <row r="63" spans="1:28" x14ac:dyDescent="0.25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</row>
    <row r="64" spans="1:28" x14ac:dyDescent="0.25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</row>
    <row r="65" spans="1:28" x14ac:dyDescent="0.2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</row>
    <row r="66" spans="1:28" x14ac:dyDescent="0.25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</row>
    <row r="67" spans="1:28" x14ac:dyDescent="0.2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</row>
    <row r="68" spans="1:28" x14ac:dyDescent="0.2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</row>
    <row r="69" spans="1:28" x14ac:dyDescent="0.25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</row>
    <row r="70" spans="1:28" x14ac:dyDescent="0.25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</row>
    <row r="71" spans="1:28" x14ac:dyDescent="0.25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</row>
    <row r="72" spans="1:28" x14ac:dyDescent="0.25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</row>
    <row r="73" spans="1:28" x14ac:dyDescent="0.25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</row>
    <row r="74" spans="1:28" x14ac:dyDescent="0.25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</row>
    <row r="75" spans="1:28" x14ac:dyDescent="0.25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</row>
    <row r="76" spans="1:28" x14ac:dyDescent="0.25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</row>
    <row r="77" spans="1:28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</row>
    <row r="78" spans="1:28" x14ac:dyDescent="0.25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</row>
    <row r="79" spans="1:28" x14ac:dyDescent="0.25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</row>
    <row r="80" spans="1:28" x14ac:dyDescent="0.25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</row>
    <row r="81" spans="1:28" x14ac:dyDescent="0.25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</row>
    <row r="82" spans="1:28" x14ac:dyDescent="0.25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</row>
    <row r="83" spans="1:28" x14ac:dyDescent="0.25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</row>
  </sheetData>
  <mergeCells count="29">
    <mergeCell ref="A6:A8"/>
    <mergeCell ref="I6:M6"/>
    <mergeCell ref="J7:M7"/>
    <mergeCell ref="I7:I8"/>
    <mergeCell ref="C6:C8"/>
    <mergeCell ref="D6:H6"/>
    <mergeCell ref="D7:D8"/>
    <mergeCell ref="E7:H7"/>
    <mergeCell ref="Y7:AB7"/>
    <mergeCell ref="N6:R6"/>
    <mergeCell ref="N7:N8"/>
    <mergeCell ref="O7:R7"/>
    <mergeCell ref="S6:W6"/>
    <mergeCell ref="B20:C20"/>
    <mergeCell ref="Q1:AB1"/>
    <mergeCell ref="B19:E19"/>
    <mergeCell ref="M19:R19"/>
    <mergeCell ref="U19:Z19"/>
    <mergeCell ref="U20:Z20"/>
    <mergeCell ref="M20:R20"/>
    <mergeCell ref="B6:B8"/>
    <mergeCell ref="S7:S8"/>
    <mergeCell ref="T7:W7"/>
    <mergeCell ref="A3:AB3"/>
    <mergeCell ref="Y5:AB5"/>
    <mergeCell ref="A4:AB4"/>
    <mergeCell ref="U2:AB2"/>
    <mergeCell ref="X6:AB6"/>
    <mergeCell ref="X7:X8"/>
  </mergeCells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O33"/>
  <sheetViews>
    <sheetView topLeftCell="A7" zoomScale="90" zoomScaleNormal="90" workbookViewId="0">
      <selection activeCell="I19" sqref="I19"/>
    </sheetView>
  </sheetViews>
  <sheetFormatPr defaultColWidth="8.85546875" defaultRowHeight="15" x14ac:dyDescent="0.25"/>
  <cols>
    <col min="1" max="1" width="6.28515625" customWidth="1"/>
    <col min="2" max="2" width="33" customWidth="1"/>
    <col min="3" max="3" width="13.28515625" customWidth="1"/>
    <col min="4" max="4" width="10.42578125" customWidth="1"/>
    <col min="5" max="5" width="13.7109375" customWidth="1"/>
    <col min="6" max="6" width="10" customWidth="1"/>
    <col min="7" max="7" width="11" customWidth="1"/>
    <col min="8" max="8" width="11.28515625" customWidth="1"/>
    <col min="9" max="9" width="7.5703125" customWidth="1"/>
    <col min="10" max="10" width="7.42578125" customWidth="1"/>
    <col min="11" max="11" width="7.5703125" customWidth="1"/>
    <col min="12" max="12" width="7.42578125" customWidth="1"/>
  </cols>
  <sheetData>
    <row r="1" spans="1:15" x14ac:dyDescent="0.25">
      <c r="H1" s="359" t="s">
        <v>326</v>
      </c>
      <c r="I1" s="359"/>
      <c r="J1" s="359"/>
      <c r="K1" s="359"/>
      <c r="L1" s="359"/>
      <c r="M1" s="60"/>
      <c r="N1" s="60"/>
      <c r="O1" s="60"/>
    </row>
    <row r="2" spans="1:15" x14ac:dyDescent="0.25">
      <c r="K2" s="60" t="s">
        <v>122</v>
      </c>
      <c r="L2" s="60"/>
      <c r="M2" s="60"/>
      <c r="N2" s="60"/>
      <c r="O2" s="60"/>
    </row>
    <row r="3" spans="1:15" ht="12.75" customHeight="1" x14ac:dyDescent="0.25">
      <c r="A3" s="362" t="s">
        <v>143</v>
      </c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71"/>
      <c r="N3" s="71"/>
      <c r="O3" s="71"/>
    </row>
    <row r="4" spans="1:15" x14ac:dyDescent="0.25">
      <c r="A4" s="363" t="s">
        <v>325</v>
      </c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71"/>
      <c r="N4" s="71"/>
      <c r="O4" s="71"/>
    </row>
    <row r="5" spans="1:15" ht="30" customHeight="1" x14ac:dyDescent="0.25">
      <c r="A5" s="358" t="s">
        <v>97</v>
      </c>
      <c r="B5" s="358" t="s">
        <v>144</v>
      </c>
      <c r="C5" s="364" t="s">
        <v>318</v>
      </c>
      <c r="D5" s="365"/>
      <c r="E5" s="358" t="s">
        <v>319</v>
      </c>
      <c r="F5" s="358"/>
      <c r="G5" s="358" t="s">
        <v>145</v>
      </c>
      <c r="H5" s="358"/>
      <c r="I5" s="358" t="s">
        <v>146</v>
      </c>
      <c r="J5" s="358"/>
      <c r="K5" s="358"/>
      <c r="L5" s="358"/>
      <c r="M5" s="73"/>
      <c r="N5" s="73"/>
      <c r="O5" s="71"/>
    </row>
    <row r="6" spans="1:15" ht="38.25" x14ac:dyDescent="0.25">
      <c r="A6" s="358"/>
      <c r="B6" s="358"/>
      <c r="C6" s="89" t="s">
        <v>147</v>
      </c>
      <c r="D6" s="89" t="s">
        <v>148</v>
      </c>
      <c r="E6" s="89" t="s">
        <v>147</v>
      </c>
      <c r="F6" s="89" t="s">
        <v>148</v>
      </c>
      <c r="G6" s="89" t="s">
        <v>147</v>
      </c>
      <c r="H6" s="89" t="s">
        <v>148</v>
      </c>
      <c r="I6" s="58" t="s">
        <v>101</v>
      </c>
      <c r="J6" s="58" t="s">
        <v>102</v>
      </c>
      <c r="K6" s="58" t="s">
        <v>103</v>
      </c>
      <c r="L6" s="58" t="s">
        <v>104</v>
      </c>
      <c r="M6" s="73"/>
      <c r="N6" s="73"/>
      <c r="O6" s="71"/>
    </row>
    <row r="7" spans="1:15" ht="22.5" customHeight="1" x14ac:dyDescent="0.25">
      <c r="A7" s="58">
        <v>1</v>
      </c>
      <c r="B7" s="41" t="s">
        <v>176</v>
      </c>
      <c r="C7" s="155">
        <v>5</v>
      </c>
      <c r="D7" s="155">
        <v>1</v>
      </c>
      <c r="E7" s="120">
        <v>4</v>
      </c>
      <c r="F7" s="120">
        <v>1</v>
      </c>
      <c r="G7" s="120">
        <v>4</v>
      </c>
      <c r="H7" s="120">
        <v>1</v>
      </c>
      <c r="I7" s="121">
        <v>4</v>
      </c>
      <c r="J7" s="121">
        <v>4</v>
      </c>
      <c r="K7" s="121">
        <v>4</v>
      </c>
      <c r="L7" s="121">
        <v>4</v>
      </c>
      <c r="M7" s="73"/>
      <c r="N7" s="73"/>
      <c r="O7" s="73"/>
    </row>
    <row r="8" spans="1:15" ht="29.25" customHeight="1" x14ac:dyDescent="0.25">
      <c r="A8" s="58">
        <v>2</v>
      </c>
      <c r="B8" s="41" t="s">
        <v>175</v>
      </c>
      <c r="C8" s="155">
        <v>5</v>
      </c>
      <c r="D8" s="155">
        <v>1</v>
      </c>
      <c r="E8" s="120">
        <v>4</v>
      </c>
      <c r="F8" s="120">
        <v>1</v>
      </c>
      <c r="G8" s="120">
        <v>4</v>
      </c>
      <c r="H8" s="120">
        <v>1</v>
      </c>
      <c r="I8" s="121"/>
      <c r="J8" s="121"/>
      <c r="K8" s="121"/>
      <c r="L8" s="121"/>
      <c r="M8" s="74"/>
      <c r="N8" s="74"/>
      <c r="O8" s="74"/>
    </row>
    <row r="9" spans="1:15" ht="15.75" customHeight="1" x14ac:dyDescent="0.25">
      <c r="A9" s="58">
        <v>3</v>
      </c>
      <c r="B9" s="41" t="s">
        <v>149</v>
      </c>
      <c r="C9" s="155">
        <v>0</v>
      </c>
      <c r="D9" s="155">
        <v>0</v>
      </c>
      <c r="E9" s="120">
        <v>0</v>
      </c>
      <c r="F9" s="120">
        <v>0</v>
      </c>
      <c r="G9" s="120">
        <v>0</v>
      </c>
      <c r="H9" s="120">
        <v>0</v>
      </c>
      <c r="I9" s="121">
        <v>0</v>
      </c>
      <c r="J9" s="121">
        <v>0</v>
      </c>
      <c r="K9" s="121">
        <v>0</v>
      </c>
      <c r="L9" s="121">
        <v>0</v>
      </c>
      <c r="M9" s="74"/>
      <c r="N9" s="74"/>
      <c r="O9" s="74"/>
    </row>
    <row r="10" spans="1:15" ht="15.75" customHeight="1" x14ac:dyDescent="0.25">
      <c r="A10" s="58">
        <v>4</v>
      </c>
      <c r="B10" s="41" t="s">
        <v>150</v>
      </c>
      <c r="C10" s="155">
        <v>1</v>
      </c>
      <c r="D10" s="155">
        <v>0</v>
      </c>
      <c r="E10" s="120">
        <v>0</v>
      </c>
      <c r="F10" s="120">
        <v>0</v>
      </c>
      <c r="G10" s="120">
        <v>0</v>
      </c>
      <c r="H10" s="120">
        <v>0</v>
      </c>
      <c r="I10" s="121">
        <v>0</v>
      </c>
      <c r="J10" s="121">
        <v>0</v>
      </c>
      <c r="K10" s="121">
        <v>0</v>
      </c>
      <c r="L10" s="121">
        <v>0</v>
      </c>
      <c r="M10" s="74"/>
      <c r="N10" s="74"/>
      <c r="O10" s="74"/>
    </row>
    <row r="11" spans="1:15" ht="24.75" customHeight="1" x14ac:dyDescent="0.25">
      <c r="A11" s="92">
        <v>5</v>
      </c>
      <c r="B11" s="93" t="s">
        <v>151</v>
      </c>
      <c r="C11" s="94">
        <v>1025.731</v>
      </c>
      <c r="D11" s="94">
        <v>379.44799999999998</v>
      </c>
      <c r="E11" s="94">
        <v>1143.752</v>
      </c>
      <c r="F11" s="94">
        <v>456.16399999999999</v>
      </c>
      <c r="G11" s="94">
        <v>1131.1500000000001</v>
      </c>
      <c r="H11" s="94">
        <v>439.14800000000002</v>
      </c>
      <c r="I11" s="139">
        <v>261</v>
      </c>
      <c r="J11" s="139">
        <v>362.50799999999998</v>
      </c>
      <c r="K11" s="140">
        <v>261</v>
      </c>
      <c r="L11" s="140">
        <v>246.642</v>
      </c>
      <c r="M11" s="73"/>
      <c r="N11" s="74"/>
      <c r="O11" s="74"/>
    </row>
    <row r="12" spans="1:15" x14ac:dyDescent="0.25">
      <c r="A12" s="58" t="s">
        <v>152</v>
      </c>
      <c r="B12" s="95" t="s">
        <v>153</v>
      </c>
      <c r="C12" s="90">
        <v>575.75199999999995</v>
      </c>
      <c r="D12" s="90">
        <v>198.136</v>
      </c>
      <c r="E12" s="90">
        <v>629.62800000000004</v>
      </c>
      <c r="F12" s="90">
        <v>225.20400000000001</v>
      </c>
      <c r="G12" s="90">
        <v>565.76</v>
      </c>
      <c r="H12" s="90">
        <v>225.20400000000001</v>
      </c>
      <c r="I12" s="91"/>
      <c r="J12" s="91"/>
      <c r="K12" s="91"/>
      <c r="L12" s="91"/>
      <c r="M12" s="73"/>
      <c r="N12" s="73"/>
      <c r="O12" s="73"/>
    </row>
    <row r="13" spans="1:15" x14ac:dyDescent="0.25">
      <c r="A13" s="58" t="s">
        <v>154</v>
      </c>
      <c r="B13" s="95" t="s">
        <v>155</v>
      </c>
      <c r="C13" s="90">
        <v>141.30199999999999</v>
      </c>
      <c r="D13" s="90">
        <v>99.067999999999998</v>
      </c>
      <c r="E13" s="90">
        <v>158.34399999999999</v>
      </c>
      <c r="F13" s="90">
        <v>112.602</v>
      </c>
      <c r="G13" s="90">
        <v>148.95099999999999</v>
      </c>
      <c r="H13" s="90">
        <v>112.602</v>
      </c>
      <c r="I13" s="91"/>
      <c r="J13" s="91"/>
      <c r="K13" s="91"/>
      <c r="L13" s="91"/>
      <c r="M13" s="73"/>
      <c r="N13" s="73"/>
      <c r="O13" s="73"/>
    </row>
    <row r="14" spans="1:15" x14ac:dyDescent="0.25">
      <c r="A14" s="58" t="s">
        <v>156</v>
      </c>
      <c r="B14" s="95" t="s">
        <v>157</v>
      </c>
      <c r="C14" s="90">
        <v>170.54499999999999</v>
      </c>
      <c r="D14" s="90">
        <v>25.271000000000001</v>
      </c>
      <c r="E14" s="90">
        <v>162.309</v>
      </c>
      <c r="F14" s="90">
        <v>33.914999999999999</v>
      </c>
      <c r="G14" s="90">
        <v>230.94499999999999</v>
      </c>
      <c r="H14" s="90">
        <v>31.64</v>
      </c>
      <c r="I14" s="91"/>
      <c r="J14" s="91"/>
      <c r="K14" s="91"/>
      <c r="L14" s="91"/>
      <c r="M14" s="73"/>
      <c r="N14" s="73"/>
      <c r="O14" s="73"/>
    </row>
    <row r="15" spans="1:15" ht="15.75" customHeight="1" x14ac:dyDescent="0.25">
      <c r="A15" s="58" t="s">
        <v>158</v>
      </c>
      <c r="B15" s="95" t="s">
        <v>159</v>
      </c>
      <c r="C15" s="90">
        <v>48.1</v>
      </c>
      <c r="D15" s="90">
        <v>12</v>
      </c>
      <c r="E15" s="90"/>
      <c r="F15" s="90"/>
      <c r="G15" s="90"/>
      <c r="H15" s="90"/>
      <c r="I15" s="91"/>
      <c r="J15" s="91"/>
      <c r="K15" s="91"/>
      <c r="L15" s="91"/>
      <c r="M15" s="74"/>
      <c r="N15" s="74"/>
      <c r="O15" s="74"/>
    </row>
    <row r="16" spans="1:15" ht="15.75" customHeight="1" x14ac:dyDescent="0.25">
      <c r="A16" s="58" t="s">
        <v>160</v>
      </c>
      <c r="B16" s="95" t="s">
        <v>161</v>
      </c>
      <c r="C16" s="90"/>
      <c r="D16" s="90"/>
      <c r="E16" s="90">
        <v>3.1970000000000001</v>
      </c>
      <c r="F16" s="90">
        <v>0.66600000000000004</v>
      </c>
      <c r="G16" s="90"/>
      <c r="H16" s="90"/>
      <c r="I16" s="91"/>
      <c r="J16" s="91"/>
      <c r="K16" s="91"/>
      <c r="L16" s="91"/>
      <c r="M16" s="74"/>
      <c r="N16" s="74"/>
      <c r="O16" s="74"/>
    </row>
    <row r="17" spans="1:15" ht="15.75" customHeight="1" x14ac:dyDescent="0.25">
      <c r="A17" s="58" t="s">
        <v>162</v>
      </c>
      <c r="B17" s="95" t="s">
        <v>163</v>
      </c>
      <c r="C17" s="90">
        <v>33.701999999999998</v>
      </c>
      <c r="D17" s="90">
        <v>18.766999999999999</v>
      </c>
      <c r="E17" s="90">
        <v>52.348999999999997</v>
      </c>
      <c r="F17" s="90">
        <v>34.520000000000003</v>
      </c>
      <c r="G17" s="90">
        <v>86.921000000000006</v>
      </c>
      <c r="H17" s="90">
        <v>34.520000000000003</v>
      </c>
      <c r="I17" s="91"/>
      <c r="J17" s="91"/>
      <c r="K17" s="91"/>
      <c r="L17" s="91"/>
      <c r="M17" s="74"/>
      <c r="N17" s="74"/>
      <c r="O17" s="74"/>
    </row>
    <row r="18" spans="1:15" ht="14.25" customHeight="1" x14ac:dyDescent="0.25">
      <c r="A18" s="58" t="s">
        <v>164</v>
      </c>
      <c r="B18" s="95" t="s">
        <v>165</v>
      </c>
      <c r="C18" s="90">
        <v>37.966000000000001</v>
      </c>
      <c r="D18" s="90">
        <v>19.638000000000002</v>
      </c>
      <c r="E18" s="90">
        <v>98.572999999999993</v>
      </c>
      <c r="F18" s="90">
        <v>35.182000000000002</v>
      </c>
      <c r="G18" s="90">
        <v>98.572999999999993</v>
      </c>
      <c r="H18" s="90">
        <v>35.182000000000002</v>
      </c>
      <c r="I18" s="91"/>
      <c r="J18" s="91"/>
      <c r="K18" s="91"/>
      <c r="L18" s="91"/>
      <c r="M18" s="73"/>
      <c r="N18" s="73"/>
      <c r="O18" s="73"/>
    </row>
    <row r="19" spans="1:15" ht="38.25" x14ac:dyDescent="0.25">
      <c r="A19" s="58" t="s">
        <v>166</v>
      </c>
      <c r="B19" s="95" t="s">
        <v>200</v>
      </c>
      <c r="C19" s="90">
        <v>18.364000000000001</v>
      </c>
      <c r="D19" s="90">
        <v>6.5679999999999996</v>
      </c>
      <c r="E19" s="90">
        <v>39.351999999999997</v>
      </c>
      <c r="F19" s="90">
        <v>14.074999999999999</v>
      </c>
      <c r="G19" s="90"/>
      <c r="H19" s="90"/>
      <c r="I19" s="91"/>
      <c r="J19" s="91"/>
      <c r="K19" s="91"/>
      <c r="L19" s="91"/>
      <c r="M19" s="73"/>
      <c r="N19" s="73"/>
      <c r="O19" s="73"/>
    </row>
    <row r="20" spans="1:15" ht="25.5" x14ac:dyDescent="0.25">
      <c r="A20" s="58">
        <v>6</v>
      </c>
      <c r="B20" s="95" t="s">
        <v>167</v>
      </c>
      <c r="C20" s="90">
        <f>SUM(C11/12)</f>
        <v>85.477583333333328</v>
      </c>
      <c r="D20" s="90">
        <f t="shared" ref="D20:L20" si="0">SUM(D11/12)</f>
        <v>31.620666666666665</v>
      </c>
      <c r="E20" s="90">
        <f t="shared" si="0"/>
        <v>95.312666666666658</v>
      </c>
      <c r="F20" s="90">
        <f t="shared" si="0"/>
        <v>38.013666666666666</v>
      </c>
      <c r="G20" s="90">
        <f t="shared" si="0"/>
        <v>94.262500000000003</v>
      </c>
      <c r="H20" s="90">
        <f t="shared" si="0"/>
        <v>36.595666666666666</v>
      </c>
      <c r="I20" s="90">
        <f>SUM(I11/3)</f>
        <v>87</v>
      </c>
      <c r="J20" s="90">
        <f t="shared" si="0"/>
        <v>30.209</v>
      </c>
      <c r="K20" s="90">
        <f t="shared" si="0"/>
        <v>21.75</v>
      </c>
      <c r="L20" s="90">
        <f t="shared" si="0"/>
        <v>20.5535</v>
      </c>
      <c r="M20" s="73"/>
      <c r="N20" s="73"/>
      <c r="O20" s="73"/>
    </row>
    <row r="21" spans="1:15" ht="51" x14ac:dyDescent="0.25">
      <c r="A21" s="58">
        <v>7</v>
      </c>
      <c r="B21" s="41" t="s">
        <v>168</v>
      </c>
      <c r="C21" s="155">
        <v>0</v>
      </c>
      <c r="D21" s="155">
        <v>0</v>
      </c>
      <c r="E21" s="119">
        <v>0</v>
      </c>
      <c r="F21" s="119">
        <v>0</v>
      </c>
      <c r="G21" s="224">
        <v>0</v>
      </c>
      <c r="H21" s="224">
        <v>0</v>
      </c>
      <c r="I21" s="119">
        <v>0</v>
      </c>
      <c r="J21" s="119">
        <v>0</v>
      </c>
      <c r="K21" s="119">
        <v>0</v>
      </c>
      <c r="L21" s="119">
        <v>0</v>
      </c>
      <c r="M21" s="73"/>
      <c r="N21" s="73"/>
      <c r="O21" s="73"/>
    </row>
    <row r="22" spans="1:15" ht="32.25" customHeight="1" x14ac:dyDescent="0.25">
      <c r="A22" s="58">
        <v>8</v>
      </c>
      <c r="B22" s="41" t="s">
        <v>169</v>
      </c>
      <c r="C22" s="155">
        <v>0</v>
      </c>
      <c r="D22" s="155">
        <v>0</v>
      </c>
      <c r="E22" s="119">
        <v>0</v>
      </c>
      <c r="F22" s="119">
        <v>0</v>
      </c>
      <c r="G22" s="224">
        <v>0</v>
      </c>
      <c r="H22" s="224">
        <v>0</v>
      </c>
      <c r="I22" s="119">
        <v>0</v>
      </c>
      <c r="J22" s="119">
        <v>0</v>
      </c>
      <c r="K22" s="119">
        <v>0</v>
      </c>
      <c r="L22" s="119">
        <v>0</v>
      </c>
      <c r="M22" s="74"/>
      <c r="N22" s="74"/>
      <c r="O22" s="74"/>
    </row>
    <row r="23" spans="1:15" ht="27.95" customHeight="1" x14ac:dyDescent="0.25">
      <c r="A23" s="92">
        <v>9</v>
      </c>
      <c r="B23" s="93" t="s">
        <v>170</v>
      </c>
      <c r="C23" s="94">
        <v>1025.731</v>
      </c>
      <c r="D23" s="94">
        <v>379.44799999999998</v>
      </c>
      <c r="E23" s="94">
        <v>1143.752</v>
      </c>
      <c r="F23" s="94">
        <v>456.16399999999999</v>
      </c>
      <c r="G23" s="94">
        <v>1131.1500000000001</v>
      </c>
      <c r="H23" s="94">
        <v>439.14800000000002</v>
      </c>
      <c r="I23" s="138">
        <v>261</v>
      </c>
      <c r="J23" s="138">
        <v>362.50799999999998</v>
      </c>
      <c r="K23" s="136">
        <v>261</v>
      </c>
      <c r="L23" s="136">
        <v>246.642</v>
      </c>
      <c r="M23" s="74"/>
      <c r="N23" s="74"/>
      <c r="O23" s="74"/>
    </row>
    <row r="24" spans="1:15" ht="12" customHeight="1" x14ac:dyDescent="0.25">
      <c r="A24" s="71"/>
      <c r="B24" s="113"/>
      <c r="C24" s="71"/>
      <c r="D24" s="71"/>
      <c r="E24" s="72"/>
      <c r="F24" s="72"/>
      <c r="G24" s="72"/>
      <c r="H24" s="72"/>
      <c r="I24" s="72"/>
      <c r="J24" s="72"/>
      <c r="K24" s="75"/>
      <c r="L24" s="74"/>
      <c r="M24" s="74"/>
      <c r="N24" s="74"/>
      <c r="O24" s="74"/>
    </row>
    <row r="25" spans="1:15" ht="17.25" customHeight="1" x14ac:dyDescent="0.25">
      <c r="A25" s="366" t="s">
        <v>192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74"/>
      <c r="M25" s="113"/>
      <c r="N25" s="113"/>
      <c r="O25" s="113"/>
    </row>
    <row r="26" spans="1:15" ht="18.75" customHeight="1" x14ac:dyDescent="0.25">
      <c r="B26" s="122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"/>
    </row>
    <row r="27" spans="1:15" x14ac:dyDescent="0.25">
      <c r="B27" s="174" t="s">
        <v>306</v>
      </c>
      <c r="E27" s="356" t="s">
        <v>114</v>
      </c>
      <c r="F27" s="356"/>
      <c r="G27" s="356"/>
      <c r="H27" s="361" t="s">
        <v>305</v>
      </c>
      <c r="I27" s="361"/>
      <c r="L27" s="1"/>
      <c r="M27" s="1"/>
    </row>
    <row r="28" spans="1:15" ht="12" customHeight="1" x14ac:dyDescent="0.25">
      <c r="E28" s="357" t="s">
        <v>115</v>
      </c>
      <c r="F28" s="357"/>
      <c r="G28" s="357"/>
      <c r="H28" s="360" t="s">
        <v>116</v>
      </c>
      <c r="I28" s="360"/>
      <c r="J28" s="1"/>
      <c r="K28" s="1"/>
      <c r="L28" s="1"/>
    </row>
    <row r="29" spans="1:15" ht="15" customHeight="1" x14ac:dyDescent="0.25">
      <c r="A29" s="355" t="s">
        <v>96</v>
      </c>
      <c r="B29" s="355"/>
    </row>
    <row r="30" spans="1:15" ht="0.75" customHeight="1" x14ac:dyDescent="0.25">
      <c r="C30" s="83"/>
      <c r="D30" s="83"/>
    </row>
    <row r="31" spans="1:15" hidden="1" x14ac:dyDescent="0.25"/>
    <row r="32" spans="1:15" x14ac:dyDescent="0.25">
      <c r="A32" s="112" t="s">
        <v>177</v>
      </c>
      <c r="B32" s="112"/>
    </row>
    <row r="33" spans="3:12" x14ac:dyDescent="0.25">
      <c r="C33" s="112"/>
      <c r="D33" s="112"/>
      <c r="E33" s="112"/>
      <c r="F33" s="112"/>
      <c r="G33" s="112"/>
      <c r="H33" s="112"/>
      <c r="I33" s="112"/>
      <c r="J33" s="112"/>
      <c r="K33" s="112"/>
      <c r="L33" s="112"/>
    </row>
  </sheetData>
  <mergeCells count="15">
    <mergeCell ref="A29:B29"/>
    <mergeCell ref="E27:G27"/>
    <mergeCell ref="E28:G28"/>
    <mergeCell ref="E5:F5"/>
    <mergeCell ref="H1:L1"/>
    <mergeCell ref="H28:I28"/>
    <mergeCell ref="H27:I27"/>
    <mergeCell ref="G5:H5"/>
    <mergeCell ref="I5:L5"/>
    <mergeCell ref="A3:L3"/>
    <mergeCell ref="A4:L4"/>
    <mergeCell ref="A5:A6"/>
    <mergeCell ref="B5:B6"/>
    <mergeCell ref="C5:D5"/>
    <mergeCell ref="A25:K25"/>
  </mergeCells>
  <pageMargins left="1.4173228346456694" right="0.23622047244094491" top="0.74803149606299213" bottom="0.74803149606299213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workbookViewId="0">
      <selection activeCell="C12" sqref="C12"/>
    </sheetView>
  </sheetViews>
  <sheetFormatPr defaultColWidth="8.85546875" defaultRowHeight="15" x14ac:dyDescent="0.25"/>
  <cols>
    <col min="1" max="1" width="40.7109375" customWidth="1"/>
    <col min="2" max="2" width="16.140625" customWidth="1"/>
    <col min="3" max="3" width="17.85546875" customWidth="1"/>
    <col min="4" max="4" width="19" customWidth="1"/>
    <col min="5" max="5" width="20.28515625" customWidth="1"/>
    <col min="6" max="6" width="21.85546875" customWidth="1"/>
  </cols>
  <sheetData>
    <row r="1" spans="1:6" x14ac:dyDescent="0.25">
      <c r="D1" s="371" t="s">
        <v>320</v>
      </c>
      <c r="E1" s="371"/>
      <c r="F1" s="371"/>
    </row>
    <row r="2" spans="1:6" x14ac:dyDescent="0.25">
      <c r="D2" s="372" t="s">
        <v>238</v>
      </c>
      <c r="E2" s="372"/>
      <c r="F2" s="372"/>
    </row>
    <row r="3" spans="1:6" ht="15.75" x14ac:dyDescent="0.25">
      <c r="A3" s="69"/>
      <c r="B3" s="69"/>
      <c r="C3" s="69"/>
      <c r="D3" s="69"/>
      <c r="E3" s="69"/>
      <c r="F3" s="69"/>
    </row>
    <row r="4" spans="1:6" ht="15.75" x14ac:dyDescent="0.25">
      <c r="A4" s="373" t="s">
        <v>79</v>
      </c>
      <c r="B4" s="373"/>
      <c r="C4" s="373"/>
      <c r="D4" s="373"/>
      <c r="E4" s="373"/>
      <c r="F4" s="373"/>
    </row>
    <row r="5" spans="1:6" ht="15.75" x14ac:dyDescent="0.25">
      <c r="A5" s="373"/>
      <c r="B5" s="373"/>
      <c r="C5" s="373"/>
      <c r="D5" s="373"/>
      <c r="E5" s="373"/>
      <c r="F5" s="373"/>
    </row>
    <row r="6" spans="1:6" ht="15.75" x14ac:dyDescent="0.25">
      <c r="A6" s="374"/>
      <c r="B6" s="374"/>
      <c r="C6" s="374"/>
      <c r="D6" s="374"/>
      <c r="E6" s="374"/>
      <c r="F6" s="374"/>
    </row>
    <row r="7" spans="1:6" ht="45" x14ac:dyDescent="0.25">
      <c r="A7" s="77" t="s">
        <v>131</v>
      </c>
      <c r="B7" s="77" t="s">
        <v>132</v>
      </c>
      <c r="C7" s="77" t="s">
        <v>322</v>
      </c>
      <c r="D7" s="77" t="s">
        <v>133</v>
      </c>
      <c r="E7" s="77" t="s">
        <v>321</v>
      </c>
      <c r="F7" s="77" t="s">
        <v>142</v>
      </c>
    </row>
    <row r="8" spans="1:6" ht="15.75" x14ac:dyDescent="0.25">
      <c r="A8" s="66" t="s">
        <v>134</v>
      </c>
      <c r="B8" s="66"/>
      <c r="C8" s="67"/>
      <c r="D8" s="67"/>
      <c r="E8" s="67"/>
      <c r="F8" s="66"/>
    </row>
    <row r="9" spans="1:6" ht="15.75" x14ac:dyDescent="0.25">
      <c r="A9" s="65" t="s">
        <v>135</v>
      </c>
      <c r="B9" s="65"/>
      <c r="C9" s="68"/>
      <c r="D9" s="68"/>
      <c r="E9" s="68"/>
      <c r="F9" s="65"/>
    </row>
    <row r="10" spans="1:6" ht="15.75" x14ac:dyDescent="0.25">
      <c r="A10" s="66" t="s">
        <v>136</v>
      </c>
      <c r="B10" s="66"/>
      <c r="C10" s="67"/>
      <c r="D10" s="67"/>
      <c r="E10" s="67"/>
      <c r="F10" s="66"/>
    </row>
    <row r="11" spans="1:6" ht="15.75" x14ac:dyDescent="0.25">
      <c r="A11" s="65" t="s">
        <v>135</v>
      </c>
      <c r="B11" s="65"/>
      <c r="C11" s="68"/>
      <c r="D11" s="68"/>
      <c r="E11" s="68"/>
      <c r="F11" s="65"/>
    </row>
    <row r="12" spans="1:6" ht="63" x14ac:dyDescent="0.25">
      <c r="A12" s="66" t="s">
        <v>137</v>
      </c>
      <c r="B12" s="66" t="s">
        <v>304</v>
      </c>
      <c r="C12" s="67">
        <v>377.87900000000002</v>
      </c>
      <c r="D12" s="67">
        <v>335.11200000000002</v>
      </c>
      <c r="E12" s="67">
        <v>42.767000000000003</v>
      </c>
      <c r="F12" s="65" t="s">
        <v>302</v>
      </c>
    </row>
    <row r="13" spans="1:6" ht="15.75" x14ac:dyDescent="0.25">
      <c r="A13" s="65" t="s">
        <v>135</v>
      </c>
      <c r="B13" s="66"/>
      <c r="C13" s="68"/>
      <c r="D13" s="68"/>
      <c r="E13" s="68"/>
      <c r="F13" s="65"/>
    </row>
    <row r="14" spans="1:6" ht="15.75" x14ac:dyDescent="0.25">
      <c r="A14" s="66" t="s">
        <v>138</v>
      </c>
      <c r="B14" s="66"/>
      <c r="C14" s="67"/>
      <c r="D14" s="67"/>
      <c r="E14" s="67"/>
      <c r="F14" s="66"/>
    </row>
    <row r="15" spans="1:6" ht="15.75" x14ac:dyDescent="0.25">
      <c r="A15" s="65" t="s">
        <v>135</v>
      </c>
      <c r="B15" s="66"/>
      <c r="C15" s="68"/>
      <c r="D15" s="68"/>
      <c r="E15" s="68"/>
      <c r="F15" s="65"/>
    </row>
    <row r="16" spans="1:6" ht="63" x14ac:dyDescent="0.25">
      <c r="A16" s="66" t="s">
        <v>139</v>
      </c>
      <c r="B16" s="66" t="s">
        <v>303</v>
      </c>
      <c r="C16" s="67">
        <v>19.408000000000001</v>
      </c>
      <c r="D16" s="67">
        <v>0</v>
      </c>
      <c r="E16" s="67">
        <v>67.045000000000002</v>
      </c>
      <c r="F16" s="65" t="s">
        <v>302</v>
      </c>
    </row>
    <row r="17" spans="1:7" ht="15.75" x14ac:dyDescent="0.25">
      <c r="A17" s="65" t="s">
        <v>135</v>
      </c>
      <c r="B17" s="65"/>
      <c r="C17" s="68"/>
      <c r="D17" s="68"/>
      <c r="E17" s="68"/>
      <c r="F17" s="65"/>
    </row>
    <row r="18" spans="1:7" ht="15.75" x14ac:dyDescent="0.25">
      <c r="A18" s="66" t="s">
        <v>140</v>
      </c>
      <c r="B18" s="66"/>
      <c r="C18" s="67"/>
      <c r="D18" s="67"/>
      <c r="E18" s="67"/>
      <c r="F18" s="66"/>
    </row>
    <row r="19" spans="1:7" ht="15.75" x14ac:dyDescent="0.25">
      <c r="A19" s="65" t="s">
        <v>135</v>
      </c>
      <c r="B19" s="65"/>
      <c r="C19" s="68"/>
      <c r="D19" s="68"/>
      <c r="E19" s="68"/>
      <c r="F19" s="65"/>
    </row>
    <row r="20" spans="1:7" ht="15.75" x14ac:dyDescent="0.25">
      <c r="A20" s="66" t="s">
        <v>141</v>
      </c>
      <c r="B20" s="66"/>
      <c r="C20" s="67"/>
      <c r="D20" s="67"/>
      <c r="E20" s="67"/>
      <c r="F20" s="66"/>
    </row>
    <row r="22" spans="1:7" x14ac:dyDescent="0.25">
      <c r="A22" s="118" t="s">
        <v>306</v>
      </c>
      <c r="B22" s="367" t="s">
        <v>114</v>
      </c>
      <c r="C22" s="367"/>
      <c r="D22" s="367"/>
      <c r="E22" s="369" t="s">
        <v>305</v>
      </c>
      <c r="F22" s="369"/>
      <c r="G22" s="1"/>
    </row>
    <row r="23" spans="1:7" x14ac:dyDescent="0.25">
      <c r="A23" s="289" t="s">
        <v>335</v>
      </c>
      <c r="B23" s="368" t="s">
        <v>115</v>
      </c>
      <c r="C23" s="368"/>
      <c r="D23" s="368"/>
      <c r="E23" s="370" t="s">
        <v>116</v>
      </c>
      <c r="F23" s="370"/>
      <c r="G23" s="1"/>
    </row>
  </sheetData>
  <mergeCells count="9">
    <mergeCell ref="B22:D22"/>
    <mergeCell ref="B23:D23"/>
    <mergeCell ref="E22:F22"/>
    <mergeCell ref="E23:F23"/>
    <mergeCell ref="D1:F1"/>
    <mergeCell ref="D2:F2"/>
    <mergeCell ref="A4:F4"/>
    <mergeCell ref="A5:F5"/>
    <mergeCell ref="A6:F6"/>
  </mergeCells>
  <phoneticPr fontId="29" type="noConversion"/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39"/>
  <sheetViews>
    <sheetView zoomScaleNormal="100" workbookViewId="0">
      <selection activeCell="E92" sqref="E92"/>
    </sheetView>
  </sheetViews>
  <sheetFormatPr defaultColWidth="8.85546875" defaultRowHeight="15" x14ac:dyDescent="0.25"/>
  <cols>
    <col min="1" max="1" width="36.85546875" style="55" customWidth="1"/>
    <col min="2" max="2" width="8.85546875" style="55"/>
    <col min="3" max="3" width="12.85546875" style="60" customWidth="1"/>
    <col min="4" max="4" width="13.28515625" style="60" customWidth="1"/>
    <col min="5" max="5" width="13.7109375" style="60" customWidth="1"/>
    <col min="6" max="6" width="12.5703125" style="60" customWidth="1"/>
    <col min="7" max="8" width="13" style="55" customWidth="1"/>
    <col min="9" max="10" width="11.85546875" style="55" customWidth="1"/>
    <col min="11" max="11" width="9.140625" style="55" customWidth="1"/>
    <col min="12" max="16384" width="8.85546875" style="55"/>
  </cols>
  <sheetData>
    <row r="1" spans="1:12" x14ac:dyDescent="0.25">
      <c r="I1" s="232" t="s">
        <v>280</v>
      </c>
    </row>
    <row r="2" spans="1:12" x14ac:dyDescent="0.25">
      <c r="A2" s="375" t="s">
        <v>178</v>
      </c>
      <c r="B2" s="375"/>
      <c r="C2" s="375"/>
      <c r="D2" s="375"/>
      <c r="E2" s="375"/>
      <c r="F2" s="375"/>
      <c r="G2" s="375"/>
      <c r="H2" s="375"/>
      <c r="I2" s="375"/>
      <c r="J2" s="375"/>
    </row>
    <row r="3" spans="1:12" x14ac:dyDescent="0.25">
      <c r="A3" s="376" t="s">
        <v>307</v>
      </c>
      <c r="B3" s="376"/>
      <c r="C3" s="376"/>
      <c r="D3" s="376"/>
      <c r="E3" s="376"/>
      <c r="F3" s="376"/>
      <c r="G3" s="376"/>
      <c r="H3" s="376"/>
      <c r="I3" s="376"/>
      <c r="J3" s="376"/>
    </row>
    <row r="4" spans="1:12" ht="23.25" x14ac:dyDescent="0.35">
      <c r="A4" s="377" t="s">
        <v>179</v>
      </c>
      <c r="B4" s="377"/>
      <c r="C4" s="377"/>
      <c r="D4" s="377"/>
      <c r="E4" s="377"/>
      <c r="F4" s="377"/>
      <c r="G4" s="377"/>
      <c r="H4" s="377"/>
      <c r="I4" s="377"/>
      <c r="J4" s="378"/>
      <c r="L4" s="248"/>
    </row>
    <row r="5" spans="1:12" ht="14.25" customHeight="1" x14ac:dyDescent="0.25">
      <c r="A5" s="379" t="s">
        <v>323</v>
      </c>
      <c r="B5" s="379"/>
      <c r="C5" s="379"/>
      <c r="D5" s="379"/>
      <c r="E5" s="379"/>
      <c r="F5" s="379"/>
      <c r="G5" s="379"/>
      <c r="H5" s="379"/>
      <c r="I5" s="379"/>
      <c r="J5" s="380"/>
    </row>
    <row r="6" spans="1:12" x14ac:dyDescent="0.25">
      <c r="A6" s="284"/>
      <c r="B6" s="285"/>
      <c r="C6" s="286"/>
      <c r="D6" s="286"/>
      <c r="E6" s="286"/>
      <c r="F6" s="286"/>
      <c r="G6" s="287"/>
      <c r="H6" s="287"/>
      <c r="I6" s="285"/>
      <c r="J6" s="288" t="s">
        <v>123</v>
      </c>
    </row>
    <row r="7" spans="1:12" ht="20.25" customHeight="1" x14ac:dyDescent="0.25">
      <c r="A7" s="381" t="s">
        <v>180</v>
      </c>
      <c r="B7" s="381" t="s">
        <v>181</v>
      </c>
      <c r="C7" s="382" t="s">
        <v>330</v>
      </c>
      <c r="D7" s="383"/>
      <c r="E7" s="383"/>
      <c r="F7" s="384"/>
      <c r="G7" s="385" t="s">
        <v>182</v>
      </c>
      <c r="H7" s="385"/>
      <c r="I7" s="385"/>
      <c r="J7" s="385"/>
    </row>
    <row r="8" spans="1:12" ht="25.5" x14ac:dyDescent="0.25">
      <c r="A8" s="381"/>
      <c r="B8" s="381"/>
      <c r="C8" s="160" t="s">
        <v>183</v>
      </c>
      <c r="D8" s="160" t="s">
        <v>184</v>
      </c>
      <c r="E8" s="234" t="s">
        <v>195</v>
      </c>
      <c r="F8" s="161" t="s">
        <v>196</v>
      </c>
      <c r="G8" s="233" t="s">
        <v>183</v>
      </c>
      <c r="H8" s="233" t="s">
        <v>184</v>
      </c>
      <c r="I8" s="96" t="s">
        <v>193</v>
      </c>
      <c r="J8" s="235" t="s">
        <v>194</v>
      </c>
    </row>
    <row r="9" spans="1:12" x14ac:dyDescent="0.25">
      <c r="A9" s="233" t="s">
        <v>185</v>
      </c>
      <c r="B9" s="233" t="s">
        <v>186</v>
      </c>
      <c r="C9" s="160">
        <v>3</v>
      </c>
      <c r="D9" s="160">
        <v>4</v>
      </c>
      <c r="E9" s="160">
        <v>5</v>
      </c>
      <c r="F9" s="234">
        <v>6</v>
      </c>
      <c r="G9" s="235">
        <v>7</v>
      </c>
      <c r="H9" s="97">
        <v>8</v>
      </c>
      <c r="I9" s="97">
        <v>9</v>
      </c>
      <c r="J9" s="97">
        <v>10</v>
      </c>
    </row>
    <row r="10" spans="1:12" x14ac:dyDescent="0.25">
      <c r="A10" s="386" t="s">
        <v>187</v>
      </c>
      <c r="B10" s="387"/>
      <c r="C10" s="387"/>
      <c r="D10" s="387"/>
      <c r="E10" s="387"/>
      <c r="F10" s="387"/>
      <c r="G10" s="387"/>
      <c r="H10" s="387"/>
      <c r="I10" s="387"/>
      <c r="J10" s="388"/>
    </row>
    <row r="11" spans="1:12" x14ac:dyDescent="0.25">
      <c r="A11" s="389" t="s">
        <v>188</v>
      </c>
      <c r="B11" s="389"/>
      <c r="C11" s="389"/>
      <c r="D11" s="389"/>
      <c r="E11" s="389"/>
      <c r="F11" s="389"/>
      <c r="G11" s="389"/>
      <c r="H11" s="389"/>
      <c r="I11" s="389"/>
      <c r="J11" s="389"/>
    </row>
    <row r="12" spans="1:12" x14ac:dyDescent="0.25">
      <c r="A12" s="79" t="s">
        <v>171</v>
      </c>
      <c r="B12" s="76">
        <v>100</v>
      </c>
      <c r="C12" s="231">
        <v>1022.48</v>
      </c>
      <c r="D12" s="182">
        <v>1022.48</v>
      </c>
      <c r="E12" s="162"/>
      <c r="F12" s="217"/>
      <c r="G12" s="231">
        <v>1022.48</v>
      </c>
      <c r="H12" s="182">
        <v>1022.48</v>
      </c>
      <c r="I12" s="162"/>
      <c r="J12" s="219"/>
    </row>
    <row r="13" spans="1:12" ht="32.25" customHeight="1" x14ac:dyDescent="0.25">
      <c r="A13" s="100" t="s">
        <v>203</v>
      </c>
      <c r="B13" s="244">
        <v>1000</v>
      </c>
      <c r="C13" s="245">
        <f>SUM(C14:C17)</f>
        <v>45404</v>
      </c>
      <c r="D13" s="245">
        <f>SUM(D14:D17)</f>
        <v>31181.75</v>
      </c>
      <c r="E13" s="246">
        <f>E14+E15+E16</f>
        <v>-14222.25</v>
      </c>
      <c r="F13" s="247">
        <f>D13/C13*100</f>
        <v>68.676217954365256</v>
      </c>
      <c r="G13" s="245">
        <f>SUM(G14:G17)</f>
        <v>45404</v>
      </c>
      <c r="H13" s="245">
        <f>SUM(H14:H17)</f>
        <v>31181.75</v>
      </c>
      <c r="I13" s="246">
        <f>I14+I15+I16</f>
        <v>-14222.25</v>
      </c>
      <c r="J13" s="277">
        <f>H13/G13*100</f>
        <v>68.676217954365256</v>
      </c>
    </row>
    <row r="14" spans="1:12" x14ac:dyDescent="0.25">
      <c r="A14" s="18" t="s">
        <v>204</v>
      </c>
      <c r="B14" s="19">
        <v>1001</v>
      </c>
      <c r="C14" s="249">
        <v>4200</v>
      </c>
      <c r="D14" s="249">
        <v>3900</v>
      </c>
      <c r="E14" s="188">
        <f>D14-C14</f>
        <v>-300</v>
      </c>
      <c r="F14" s="218">
        <f t="shared" ref="F14:F23" si="0">D14/C14*100</f>
        <v>92.857142857142861</v>
      </c>
      <c r="G14" s="249">
        <v>4200</v>
      </c>
      <c r="H14" s="249">
        <v>3900</v>
      </c>
      <c r="I14" s="188">
        <f>H14-G14</f>
        <v>-300</v>
      </c>
      <c r="J14" s="278">
        <f t="shared" ref="J14:J16" si="1">H14/G14*100</f>
        <v>92.857142857142861</v>
      </c>
    </row>
    <row r="15" spans="1:12" x14ac:dyDescent="0.25">
      <c r="A15" s="18" t="s">
        <v>205</v>
      </c>
      <c r="B15" s="19">
        <v>1002</v>
      </c>
      <c r="C15" s="250">
        <v>6000</v>
      </c>
      <c r="D15" s="250">
        <v>6000</v>
      </c>
      <c r="E15" s="188">
        <f>D15-C15</f>
        <v>0</v>
      </c>
      <c r="F15" s="218">
        <f t="shared" si="0"/>
        <v>100</v>
      </c>
      <c r="G15" s="250">
        <v>6000</v>
      </c>
      <c r="H15" s="250">
        <v>6000</v>
      </c>
      <c r="I15" s="188">
        <f>H15-G15</f>
        <v>0</v>
      </c>
      <c r="J15" s="278">
        <f t="shared" si="1"/>
        <v>100</v>
      </c>
    </row>
    <row r="16" spans="1:12" x14ac:dyDescent="0.25">
      <c r="A16" s="18" t="s">
        <v>206</v>
      </c>
      <c r="B16" s="19">
        <v>1003</v>
      </c>
      <c r="C16" s="184">
        <v>35204</v>
      </c>
      <c r="D16" s="184">
        <v>21281.75</v>
      </c>
      <c r="E16" s="188">
        <f>D16-C16</f>
        <v>-13922.25</v>
      </c>
      <c r="F16" s="218">
        <f t="shared" si="0"/>
        <v>60.452647426428818</v>
      </c>
      <c r="G16" s="184">
        <v>35204</v>
      </c>
      <c r="H16" s="184">
        <v>21281.75</v>
      </c>
      <c r="I16" s="188">
        <f>H16-G16</f>
        <v>-13922.25</v>
      </c>
      <c r="J16" s="278">
        <f t="shared" si="1"/>
        <v>60.452647426428818</v>
      </c>
    </row>
    <row r="17" spans="1:10" x14ac:dyDescent="0.25">
      <c r="A17" s="18" t="s">
        <v>207</v>
      </c>
      <c r="B17" s="19">
        <v>1004</v>
      </c>
      <c r="C17" s="184"/>
      <c r="D17" s="184"/>
      <c r="E17" s="184"/>
      <c r="F17" s="218"/>
      <c r="G17" s="184"/>
      <c r="H17" s="184"/>
      <c r="I17" s="184"/>
      <c r="J17" s="278"/>
    </row>
    <row r="18" spans="1:10" ht="25.5" x14ac:dyDescent="0.25">
      <c r="A18" s="98" t="s">
        <v>130</v>
      </c>
      <c r="B18" s="52">
        <v>1010</v>
      </c>
      <c r="C18" s="189">
        <v>1427756</v>
      </c>
      <c r="D18" s="189">
        <v>1427756</v>
      </c>
      <c r="E18" s="184">
        <f>D18-C18</f>
        <v>0</v>
      </c>
      <c r="F18" s="218">
        <f t="shared" si="0"/>
        <v>100</v>
      </c>
      <c r="G18" s="189">
        <v>1427756</v>
      </c>
      <c r="H18" s="189">
        <v>1427756</v>
      </c>
      <c r="I18" s="184">
        <f>H18-G18</f>
        <v>0</v>
      </c>
      <c r="J18" s="278">
        <f t="shared" ref="J18:J21" si="2">H18/G18*100</f>
        <v>100</v>
      </c>
    </row>
    <row r="19" spans="1:10" ht="54" x14ac:dyDescent="0.25">
      <c r="A19" s="99" t="s">
        <v>208</v>
      </c>
      <c r="B19" s="19">
        <v>1010</v>
      </c>
      <c r="C19" s="183">
        <v>1427756</v>
      </c>
      <c r="D19" s="183">
        <v>1427756</v>
      </c>
      <c r="E19" s="184">
        <f t="shared" ref="E19:E23" si="3">D19-C19</f>
        <v>0</v>
      </c>
      <c r="F19" s="218">
        <f t="shared" si="0"/>
        <v>100</v>
      </c>
      <c r="G19" s="183">
        <v>1427756</v>
      </c>
      <c r="H19" s="183">
        <v>1427756</v>
      </c>
      <c r="I19" s="184">
        <f t="shared" ref="I19:I23" si="4">H19-G19</f>
        <v>0</v>
      </c>
      <c r="J19" s="278">
        <f t="shared" si="2"/>
        <v>100</v>
      </c>
    </row>
    <row r="20" spans="1:10" x14ac:dyDescent="0.25">
      <c r="A20" s="64" t="s">
        <v>209</v>
      </c>
      <c r="B20" s="63" t="s">
        <v>216</v>
      </c>
      <c r="C20" s="184">
        <v>1143752</v>
      </c>
      <c r="D20" s="184">
        <v>1143752</v>
      </c>
      <c r="E20" s="184">
        <f t="shared" si="3"/>
        <v>0</v>
      </c>
      <c r="F20" s="218">
        <f t="shared" si="0"/>
        <v>100</v>
      </c>
      <c r="G20" s="184">
        <v>1143752</v>
      </c>
      <c r="H20" s="184">
        <v>1143752</v>
      </c>
      <c r="I20" s="184">
        <f t="shared" si="4"/>
        <v>0</v>
      </c>
      <c r="J20" s="278">
        <f t="shared" si="2"/>
        <v>100</v>
      </c>
    </row>
    <row r="21" spans="1:10" x14ac:dyDescent="0.25">
      <c r="A21" s="60" t="s">
        <v>210</v>
      </c>
      <c r="B21" s="21" t="s">
        <v>217</v>
      </c>
      <c r="C21" s="184">
        <v>251625</v>
      </c>
      <c r="D21" s="184">
        <v>251625</v>
      </c>
      <c r="E21" s="184">
        <f t="shared" si="3"/>
        <v>0</v>
      </c>
      <c r="F21" s="218">
        <f t="shared" si="0"/>
        <v>100</v>
      </c>
      <c r="G21" s="184">
        <v>251625</v>
      </c>
      <c r="H21" s="184">
        <v>251625</v>
      </c>
      <c r="I21" s="184">
        <f t="shared" si="4"/>
        <v>0</v>
      </c>
      <c r="J21" s="278">
        <f t="shared" si="2"/>
        <v>100</v>
      </c>
    </row>
    <row r="22" spans="1:10" ht="24" customHeight="1" x14ac:dyDescent="0.25">
      <c r="A22" s="64" t="s">
        <v>211</v>
      </c>
      <c r="B22" s="63" t="s">
        <v>218</v>
      </c>
      <c r="C22" s="185">
        <v>0</v>
      </c>
      <c r="D22" s="185">
        <v>0</v>
      </c>
      <c r="E22" s="184">
        <f t="shared" si="3"/>
        <v>0</v>
      </c>
      <c r="F22" s="218"/>
      <c r="G22" s="185">
        <v>0</v>
      </c>
      <c r="H22" s="185">
        <v>0</v>
      </c>
      <c r="I22" s="184">
        <f t="shared" si="4"/>
        <v>0</v>
      </c>
      <c r="J22" s="278"/>
    </row>
    <row r="23" spans="1:10" x14ac:dyDescent="0.25">
      <c r="A23" s="18" t="s">
        <v>213</v>
      </c>
      <c r="B23" s="63" t="s">
        <v>219</v>
      </c>
      <c r="C23" s="185">
        <v>32379</v>
      </c>
      <c r="D23" s="185">
        <v>32379</v>
      </c>
      <c r="E23" s="184">
        <f t="shared" si="3"/>
        <v>0</v>
      </c>
      <c r="F23" s="218">
        <f t="shared" si="0"/>
        <v>100</v>
      </c>
      <c r="G23" s="185">
        <v>32379</v>
      </c>
      <c r="H23" s="185">
        <v>32379</v>
      </c>
      <c r="I23" s="184">
        <f t="shared" si="4"/>
        <v>0</v>
      </c>
      <c r="J23" s="278">
        <f t="shared" ref="J23" si="5">H23/G23*100</f>
        <v>100</v>
      </c>
    </row>
    <row r="24" spans="1:10" x14ac:dyDescent="0.25">
      <c r="A24" s="18" t="s">
        <v>212</v>
      </c>
      <c r="B24" s="63" t="s">
        <v>220</v>
      </c>
      <c r="C24" s="183"/>
      <c r="D24" s="183"/>
      <c r="E24" s="190"/>
      <c r="F24" s="218"/>
      <c r="G24" s="183"/>
      <c r="H24" s="183"/>
      <c r="I24" s="190"/>
      <c r="J24" s="278"/>
    </row>
    <row r="25" spans="1:10" x14ac:dyDescent="0.25">
      <c r="A25" s="20" t="s">
        <v>214</v>
      </c>
      <c r="B25" s="21" t="s">
        <v>221</v>
      </c>
      <c r="C25" s="187"/>
      <c r="D25" s="186"/>
      <c r="E25" s="189"/>
      <c r="F25" s="219"/>
      <c r="G25" s="187"/>
      <c r="H25" s="186"/>
      <c r="I25" s="189"/>
      <c r="J25" s="219"/>
    </row>
    <row r="26" spans="1:10" x14ac:dyDescent="0.25">
      <c r="A26" s="390" t="s">
        <v>93</v>
      </c>
      <c r="B26" s="391"/>
      <c r="C26" s="391"/>
      <c r="D26" s="391"/>
      <c r="E26" s="391"/>
      <c r="F26" s="391"/>
      <c r="G26" s="391"/>
      <c r="H26" s="391"/>
      <c r="I26" s="391"/>
      <c r="J26" s="392"/>
    </row>
    <row r="27" spans="1:10" ht="25.5" x14ac:dyDescent="0.25">
      <c r="A27" s="100" t="s">
        <v>37</v>
      </c>
      <c r="B27" s="101">
        <v>1100</v>
      </c>
      <c r="C27" s="251">
        <f>C35+C44+C46+C48+C50+C52+C53</f>
        <v>1442230</v>
      </c>
      <c r="D27" s="251">
        <f>D35+D44+D46+D48+D50+D52+D53</f>
        <v>1442559.0899999999</v>
      </c>
      <c r="E27" s="210">
        <f>D27-C27</f>
        <v>329.08999999985099</v>
      </c>
      <c r="F27" s="252">
        <f>D27/C27*100</f>
        <v>100.02281813580358</v>
      </c>
      <c r="G27" s="251">
        <f>G35+G44+G46+G48+G50+G52+G53</f>
        <v>1442878.3</v>
      </c>
      <c r="H27" s="251">
        <f>H35+H44+H46+H48+H50+H52+H53</f>
        <v>1443217.27</v>
      </c>
      <c r="I27" s="210">
        <f>H27-G27</f>
        <v>338.96999999997206</v>
      </c>
      <c r="J27" s="279">
        <f>H27/G27*100</f>
        <v>100.02349262581605</v>
      </c>
    </row>
    <row r="28" spans="1:10" ht="26.25" customHeight="1" x14ac:dyDescent="0.25">
      <c r="A28" s="25" t="s">
        <v>38</v>
      </c>
      <c r="B28" s="31">
        <v>1110</v>
      </c>
      <c r="C28" s="165"/>
      <c r="D28" s="165"/>
      <c r="E28" s="166"/>
      <c r="F28" s="252"/>
      <c r="G28" s="165"/>
      <c r="H28" s="165"/>
      <c r="I28" s="166"/>
      <c r="J28" s="279"/>
    </row>
    <row r="29" spans="1:10" ht="12.75" customHeight="1" x14ac:dyDescent="0.25">
      <c r="A29" s="28" t="s">
        <v>223</v>
      </c>
      <c r="B29" s="32">
        <v>1111</v>
      </c>
      <c r="C29" s="253"/>
      <c r="D29" s="253"/>
      <c r="E29" s="163"/>
      <c r="F29" s="254"/>
      <c r="G29" s="253"/>
      <c r="H29" s="253"/>
      <c r="I29" s="163"/>
      <c r="J29" s="279"/>
    </row>
    <row r="30" spans="1:10" ht="12.75" customHeight="1" x14ac:dyDescent="0.25">
      <c r="A30" s="236" t="s">
        <v>224</v>
      </c>
      <c r="B30" s="237">
        <v>1112</v>
      </c>
      <c r="C30" s="167"/>
      <c r="D30" s="167"/>
      <c r="E30" s="167"/>
      <c r="F30" s="255"/>
      <c r="G30" s="167"/>
      <c r="H30" s="167"/>
      <c r="I30" s="167"/>
      <c r="J30" s="279"/>
    </row>
    <row r="31" spans="1:10" ht="12.75" customHeight="1" x14ac:dyDescent="0.25">
      <c r="A31" s="51" t="s">
        <v>225</v>
      </c>
      <c r="B31" s="32">
        <v>1113</v>
      </c>
      <c r="C31" s="167"/>
      <c r="D31" s="167"/>
      <c r="E31" s="167"/>
      <c r="F31" s="252"/>
      <c r="G31" s="167"/>
      <c r="H31" s="167"/>
      <c r="I31" s="167"/>
      <c r="J31" s="279"/>
    </row>
    <row r="32" spans="1:10" ht="12.75" customHeight="1" x14ac:dyDescent="0.25">
      <c r="A32" s="30" t="s">
        <v>39</v>
      </c>
      <c r="B32" s="32">
        <v>1114</v>
      </c>
      <c r="C32" s="163"/>
      <c r="D32" s="163"/>
      <c r="E32" s="163"/>
      <c r="F32" s="252"/>
      <c r="G32" s="163"/>
      <c r="H32" s="163"/>
      <c r="I32" s="163"/>
      <c r="J32" s="279"/>
    </row>
    <row r="33" spans="1:10" ht="12.75" customHeight="1" x14ac:dyDescent="0.25">
      <c r="A33" s="30" t="s">
        <v>128</v>
      </c>
      <c r="B33" s="32" t="s">
        <v>94</v>
      </c>
      <c r="C33" s="163"/>
      <c r="D33" s="163"/>
      <c r="E33" s="163"/>
      <c r="F33" s="252"/>
      <c r="G33" s="163"/>
      <c r="H33" s="163"/>
      <c r="I33" s="163"/>
      <c r="J33" s="279"/>
    </row>
    <row r="34" spans="1:10" ht="12.75" customHeight="1" x14ac:dyDescent="0.25">
      <c r="A34" s="30" t="s">
        <v>129</v>
      </c>
      <c r="B34" s="32" t="s">
        <v>95</v>
      </c>
      <c r="C34" s="256"/>
      <c r="D34" s="256"/>
      <c r="E34" s="163"/>
      <c r="F34" s="252"/>
      <c r="G34" s="256"/>
      <c r="H34" s="256"/>
      <c r="I34" s="163"/>
      <c r="J34" s="279"/>
    </row>
    <row r="35" spans="1:10" ht="26.25" x14ac:dyDescent="0.25">
      <c r="A35" s="29" t="s">
        <v>42</v>
      </c>
      <c r="B35" s="26">
        <v>1120</v>
      </c>
      <c r="C35" s="191">
        <f>C36+C38+C39+C40+C41+C42+C43</f>
        <v>41503</v>
      </c>
      <c r="D35" s="191">
        <f>D36+D38+D39+D40+D41+D42+D43</f>
        <v>43377.080000000009</v>
      </c>
      <c r="E35" s="168">
        <f>D35-C35</f>
        <v>1874.080000000009</v>
      </c>
      <c r="F35" s="252">
        <f t="shared" ref="F35:F65" si="6">D35/C35*100</f>
        <v>104.5155289979038</v>
      </c>
      <c r="G35" s="191">
        <f>G36+G38+G39+G40+G41+G42+G43</f>
        <v>45251.159999999996</v>
      </c>
      <c r="H35" s="191">
        <f>H36+H38+H39+H40+H41+H42+H43</f>
        <v>47125.240000000013</v>
      </c>
      <c r="I35" s="168">
        <f>H35-G35</f>
        <v>1874.0800000000163</v>
      </c>
      <c r="J35" s="279">
        <f t="shared" ref="J35:J49" si="7">H35/G35*100</f>
        <v>104.141507090647</v>
      </c>
    </row>
    <row r="36" spans="1:10" x14ac:dyDescent="0.25">
      <c r="A36" s="30" t="s">
        <v>73</v>
      </c>
      <c r="B36" s="32">
        <v>1121</v>
      </c>
      <c r="C36" s="185">
        <v>32379</v>
      </c>
      <c r="D36" s="185">
        <v>32379</v>
      </c>
      <c r="E36" s="168">
        <f t="shared" ref="E36:E79" si="8">D36-C36</f>
        <v>0</v>
      </c>
      <c r="F36" s="252">
        <f t="shared" si="6"/>
        <v>100</v>
      </c>
      <c r="G36" s="185">
        <v>32379</v>
      </c>
      <c r="H36" s="185">
        <v>32379</v>
      </c>
      <c r="I36" s="168">
        <f t="shared" ref="I36:I53" si="9">H36-G36</f>
        <v>0</v>
      </c>
      <c r="J36" s="279">
        <f t="shared" si="7"/>
        <v>100</v>
      </c>
    </row>
    <row r="37" spans="1:10" x14ac:dyDescent="0.25">
      <c r="A37" s="85" t="s">
        <v>231</v>
      </c>
      <c r="B37" s="32" t="s">
        <v>248</v>
      </c>
      <c r="C37" s="185">
        <v>32379</v>
      </c>
      <c r="D37" s="185">
        <v>32379</v>
      </c>
      <c r="E37" s="168">
        <f t="shared" si="8"/>
        <v>0</v>
      </c>
      <c r="F37" s="252">
        <f t="shared" si="6"/>
        <v>100</v>
      </c>
      <c r="G37" s="185">
        <v>32379</v>
      </c>
      <c r="H37" s="185">
        <v>32379</v>
      </c>
      <c r="I37" s="168">
        <f t="shared" si="9"/>
        <v>0</v>
      </c>
      <c r="J37" s="279">
        <f t="shared" si="7"/>
        <v>100</v>
      </c>
    </row>
    <row r="38" spans="1:10" x14ac:dyDescent="0.25">
      <c r="A38" s="30" t="s">
        <v>227</v>
      </c>
      <c r="B38" s="32">
        <v>1122</v>
      </c>
      <c r="C38" s="191">
        <v>1135</v>
      </c>
      <c r="D38" s="191">
        <v>1169.9100000000001</v>
      </c>
      <c r="E38" s="168">
        <f t="shared" si="8"/>
        <v>34.910000000000082</v>
      </c>
      <c r="F38" s="252">
        <f t="shared" si="6"/>
        <v>103.07577092511013</v>
      </c>
      <c r="G38" s="191">
        <v>1204.82</v>
      </c>
      <c r="H38" s="191">
        <v>1239.73</v>
      </c>
      <c r="I38" s="168">
        <f t="shared" si="9"/>
        <v>34.910000000000082</v>
      </c>
      <c r="J38" s="279">
        <f t="shared" si="7"/>
        <v>102.89752826148305</v>
      </c>
    </row>
    <row r="39" spans="1:10" x14ac:dyDescent="0.25">
      <c r="A39" s="30" t="s">
        <v>228</v>
      </c>
      <c r="B39" s="32">
        <v>1123</v>
      </c>
      <c r="C39" s="191">
        <v>449</v>
      </c>
      <c r="D39" s="191">
        <v>517.12</v>
      </c>
      <c r="E39" s="168">
        <f t="shared" si="8"/>
        <v>68.12</v>
      </c>
      <c r="F39" s="252">
        <f t="shared" si="6"/>
        <v>115.17149220489978</v>
      </c>
      <c r="G39" s="191">
        <v>585.24</v>
      </c>
      <c r="H39" s="191">
        <v>653.36</v>
      </c>
      <c r="I39" s="168">
        <f t="shared" si="9"/>
        <v>68.12</v>
      </c>
      <c r="J39" s="279">
        <f t="shared" si="7"/>
        <v>111.63966919554372</v>
      </c>
    </row>
    <row r="40" spans="1:10" x14ac:dyDescent="0.25">
      <c r="A40" s="30" t="s">
        <v>43</v>
      </c>
      <c r="B40" s="32">
        <v>1124</v>
      </c>
      <c r="C40" s="191">
        <v>5951</v>
      </c>
      <c r="D40" s="191">
        <v>7161.04</v>
      </c>
      <c r="E40" s="168">
        <f t="shared" si="8"/>
        <v>1210.04</v>
      </c>
      <c r="F40" s="252">
        <f t="shared" si="6"/>
        <v>120.33338934632836</v>
      </c>
      <c r="G40" s="191">
        <v>8371.08</v>
      </c>
      <c r="H40" s="191">
        <v>9581.1200000000008</v>
      </c>
      <c r="I40" s="168">
        <f t="shared" si="9"/>
        <v>1210.0400000000009</v>
      </c>
      <c r="J40" s="279">
        <f t="shared" si="7"/>
        <v>114.45500461111351</v>
      </c>
    </row>
    <row r="41" spans="1:10" x14ac:dyDescent="0.25">
      <c r="A41" s="30" t="s">
        <v>229</v>
      </c>
      <c r="B41" s="32">
        <v>1125</v>
      </c>
      <c r="C41" s="191">
        <v>1048</v>
      </c>
      <c r="D41" s="191">
        <v>1533.86</v>
      </c>
      <c r="E41" s="168">
        <f t="shared" si="8"/>
        <v>485.8599999999999</v>
      </c>
      <c r="F41" s="252">
        <f t="shared" si="6"/>
        <v>146.36068702290075</v>
      </c>
      <c r="G41" s="191">
        <v>2019.72</v>
      </c>
      <c r="H41" s="191">
        <v>2505.58</v>
      </c>
      <c r="I41" s="168">
        <f t="shared" si="9"/>
        <v>485.8599999999999</v>
      </c>
      <c r="J41" s="279">
        <f t="shared" si="7"/>
        <v>124.05580971619827</v>
      </c>
    </row>
    <row r="42" spans="1:10" ht="26.25" x14ac:dyDescent="0.25">
      <c r="A42" s="30" t="s">
        <v>230</v>
      </c>
      <c r="B42" s="32">
        <v>1126</v>
      </c>
      <c r="C42" s="191">
        <v>299</v>
      </c>
      <c r="D42" s="257">
        <v>422.85</v>
      </c>
      <c r="E42" s="188">
        <f t="shared" si="8"/>
        <v>123.85000000000002</v>
      </c>
      <c r="F42" s="258">
        <f t="shared" si="6"/>
        <v>141.42140468227427</v>
      </c>
      <c r="G42" s="191">
        <v>546.70000000000005</v>
      </c>
      <c r="H42" s="257">
        <v>670.55</v>
      </c>
      <c r="I42" s="188">
        <f t="shared" si="9"/>
        <v>123.84999999999991</v>
      </c>
      <c r="J42" s="279">
        <f t="shared" si="7"/>
        <v>122.65410645692334</v>
      </c>
    </row>
    <row r="43" spans="1:10" x14ac:dyDescent="0.25">
      <c r="A43" s="51" t="s">
        <v>226</v>
      </c>
      <c r="B43" s="32">
        <v>1127</v>
      </c>
      <c r="C43" s="191">
        <v>242</v>
      </c>
      <c r="D43" s="259">
        <v>193.3</v>
      </c>
      <c r="E43" s="188">
        <f t="shared" si="8"/>
        <v>-48.699999999999989</v>
      </c>
      <c r="F43" s="252">
        <f t="shared" si="6"/>
        <v>79.876033057851245</v>
      </c>
      <c r="G43" s="191">
        <v>144.6</v>
      </c>
      <c r="H43" s="259">
        <v>95.9</v>
      </c>
      <c r="I43" s="188">
        <f t="shared" si="9"/>
        <v>-48.699999999999989</v>
      </c>
      <c r="J43" s="279">
        <f t="shared" si="7"/>
        <v>66.320885200553263</v>
      </c>
    </row>
    <row r="44" spans="1:10" x14ac:dyDescent="0.25">
      <c r="A44" s="49" t="s">
        <v>127</v>
      </c>
      <c r="B44" s="61">
        <v>1130</v>
      </c>
      <c r="C44" s="191">
        <v>5100</v>
      </c>
      <c r="D44" s="259">
        <v>3550.07</v>
      </c>
      <c r="E44" s="188">
        <f t="shared" si="8"/>
        <v>-1549.9299999999998</v>
      </c>
      <c r="F44" s="252">
        <f t="shared" si="6"/>
        <v>69.609215686274524</v>
      </c>
      <c r="G44" s="191">
        <v>2000.14</v>
      </c>
      <c r="H44" s="259">
        <v>450.21</v>
      </c>
      <c r="I44" s="188">
        <f t="shared" si="9"/>
        <v>-1549.93</v>
      </c>
      <c r="J44" s="279">
        <f t="shared" si="7"/>
        <v>22.508924375293727</v>
      </c>
    </row>
    <row r="45" spans="1:10" x14ac:dyDescent="0.25">
      <c r="A45" s="229" t="s">
        <v>297</v>
      </c>
      <c r="B45" s="228">
        <v>1131</v>
      </c>
      <c r="C45" s="191">
        <v>5100</v>
      </c>
      <c r="D45" s="259">
        <v>3550.07</v>
      </c>
      <c r="E45" s="188">
        <f t="shared" si="8"/>
        <v>-1549.9299999999998</v>
      </c>
      <c r="F45" s="252">
        <f t="shared" si="6"/>
        <v>69.609215686274524</v>
      </c>
      <c r="G45" s="191">
        <v>2000.14</v>
      </c>
      <c r="H45" s="259">
        <v>450.21</v>
      </c>
      <c r="I45" s="188">
        <f t="shared" si="9"/>
        <v>-1549.93</v>
      </c>
      <c r="J45" s="279">
        <f t="shared" si="7"/>
        <v>22.508924375293727</v>
      </c>
    </row>
    <row r="46" spans="1:10" x14ac:dyDescent="0.25">
      <c r="A46" s="29" t="s">
        <v>44</v>
      </c>
      <c r="B46" s="26">
        <v>1140</v>
      </c>
      <c r="C46" s="184">
        <v>1143752</v>
      </c>
      <c r="D46" s="184">
        <v>1143752</v>
      </c>
      <c r="E46" s="188">
        <f t="shared" si="8"/>
        <v>0</v>
      </c>
      <c r="F46" s="252">
        <f t="shared" si="6"/>
        <v>100</v>
      </c>
      <c r="G46" s="184">
        <v>1143752</v>
      </c>
      <c r="H46" s="184">
        <v>1143752</v>
      </c>
      <c r="I46" s="188">
        <f t="shared" si="9"/>
        <v>0</v>
      </c>
      <c r="J46" s="279">
        <f t="shared" si="7"/>
        <v>100</v>
      </c>
    </row>
    <row r="47" spans="1:10" x14ac:dyDescent="0.25">
      <c r="A47" s="85" t="s">
        <v>231</v>
      </c>
      <c r="B47" s="32">
        <v>1141</v>
      </c>
      <c r="C47" s="184">
        <v>1143752</v>
      </c>
      <c r="D47" s="184">
        <v>1143752</v>
      </c>
      <c r="E47" s="188">
        <f t="shared" si="8"/>
        <v>0</v>
      </c>
      <c r="F47" s="252">
        <f t="shared" si="6"/>
        <v>100</v>
      </c>
      <c r="G47" s="184">
        <v>1143752</v>
      </c>
      <c r="H47" s="184">
        <v>1143752</v>
      </c>
      <c r="I47" s="188">
        <f t="shared" si="9"/>
        <v>0</v>
      </c>
      <c r="J47" s="279">
        <f t="shared" si="7"/>
        <v>100</v>
      </c>
    </row>
    <row r="48" spans="1:10" x14ac:dyDescent="0.25">
      <c r="A48" s="29" t="s">
        <v>45</v>
      </c>
      <c r="B48" s="26">
        <v>1150</v>
      </c>
      <c r="C48" s="184">
        <v>251625</v>
      </c>
      <c r="D48" s="184">
        <v>251625</v>
      </c>
      <c r="E48" s="188">
        <f t="shared" si="8"/>
        <v>0</v>
      </c>
      <c r="F48" s="252">
        <f t="shared" si="6"/>
        <v>100</v>
      </c>
      <c r="G48" s="184">
        <v>251625</v>
      </c>
      <c r="H48" s="184">
        <v>251625</v>
      </c>
      <c r="I48" s="188">
        <f t="shared" si="9"/>
        <v>0</v>
      </c>
      <c r="J48" s="279">
        <f t="shared" si="7"/>
        <v>100</v>
      </c>
    </row>
    <row r="49" spans="1:10" x14ac:dyDescent="0.25">
      <c r="A49" s="85" t="s">
        <v>231</v>
      </c>
      <c r="B49" s="32">
        <v>1151</v>
      </c>
      <c r="C49" s="184">
        <v>251625</v>
      </c>
      <c r="D49" s="184">
        <v>251625</v>
      </c>
      <c r="E49" s="188">
        <f t="shared" si="8"/>
        <v>0</v>
      </c>
      <c r="F49" s="252">
        <f t="shared" si="6"/>
        <v>100</v>
      </c>
      <c r="G49" s="184">
        <v>251625</v>
      </c>
      <c r="H49" s="184">
        <v>251625</v>
      </c>
      <c r="I49" s="188">
        <f t="shared" si="9"/>
        <v>0</v>
      </c>
      <c r="J49" s="279">
        <f t="shared" si="7"/>
        <v>100</v>
      </c>
    </row>
    <row r="50" spans="1:10" x14ac:dyDescent="0.25">
      <c r="A50" s="49" t="s">
        <v>126</v>
      </c>
      <c r="B50" s="26">
        <v>1160</v>
      </c>
      <c r="C50" s="259">
        <v>0</v>
      </c>
      <c r="D50" s="259">
        <v>0</v>
      </c>
      <c r="E50" s="188">
        <f t="shared" si="8"/>
        <v>0</v>
      </c>
      <c r="F50" s="252"/>
      <c r="G50" s="259">
        <v>0</v>
      </c>
      <c r="H50" s="259">
        <v>0</v>
      </c>
      <c r="I50" s="188">
        <f t="shared" si="9"/>
        <v>0</v>
      </c>
      <c r="J50" s="279"/>
    </row>
    <row r="51" spans="1:10" x14ac:dyDescent="0.25">
      <c r="A51" s="85" t="s">
        <v>231</v>
      </c>
      <c r="B51" s="32">
        <v>1161</v>
      </c>
      <c r="C51" s="260">
        <v>0</v>
      </c>
      <c r="D51" s="260">
        <v>0</v>
      </c>
      <c r="E51" s="188">
        <f t="shared" si="8"/>
        <v>0</v>
      </c>
      <c r="F51" s="252"/>
      <c r="G51" s="260">
        <v>0</v>
      </c>
      <c r="H51" s="260">
        <v>0</v>
      </c>
      <c r="I51" s="188">
        <f t="shared" si="9"/>
        <v>0</v>
      </c>
      <c r="J51" s="279"/>
    </row>
    <row r="52" spans="1:10" ht="26.25" x14ac:dyDescent="0.25">
      <c r="A52" s="49" t="s">
        <v>51</v>
      </c>
      <c r="B52" s="61">
        <v>1170</v>
      </c>
      <c r="C52" s="259">
        <v>0</v>
      </c>
      <c r="D52" s="260">
        <v>0</v>
      </c>
      <c r="E52" s="188">
        <f t="shared" si="8"/>
        <v>0</v>
      </c>
      <c r="F52" s="252"/>
      <c r="G52" s="259">
        <v>0</v>
      </c>
      <c r="H52" s="260">
        <v>0</v>
      </c>
      <c r="I52" s="188">
        <f t="shared" si="9"/>
        <v>0</v>
      </c>
      <c r="J52" s="279"/>
    </row>
    <row r="53" spans="1:10" x14ac:dyDescent="0.25">
      <c r="A53" s="29" t="s">
        <v>46</v>
      </c>
      <c r="B53" s="26">
        <v>1180</v>
      </c>
      <c r="C53" s="185">
        <v>250</v>
      </c>
      <c r="D53" s="184">
        <f>SUM(D54:D55)</f>
        <v>254.94</v>
      </c>
      <c r="E53" s="188">
        <f t="shared" si="8"/>
        <v>4.9399999999999977</v>
      </c>
      <c r="F53" s="252">
        <f t="shared" si="6"/>
        <v>101.976</v>
      </c>
      <c r="G53" s="185">
        <v>250</v>
      </c>
      <c r="H53" s="184">
        <f>SUM(H54:H55)</f>
        <v>264.82000000000005</v>
      </c>
      <c r="I53" s="188">
        <f t="shared" si="9"/>
        <v>14.82000000000005</v>
      </c>
      <c r="J53" s="279">
        <f t="shared" ref="J53" si="10">H53/G53*100</f>
        <v>105.92800000000003</v>
      </c>
    </row>
    <row r="54" spans="1:10" x14ac:dyDescent="0.25">
      <c r="A54" s="261" t="s">
        <v>299</v>
      </c>
      <c r="B54" s="111">
        <v>1181</v>
      </c>
      <c r="C54" s="185">
        <v>250</v>
      </c>
      <c r="D54" s="184">
        <v>0</v>
      </c>
      <c r="E54" s="188">
        <f>D54-C54</f>
        <v>-250</v>
      </c>
      <c r="F54" s="252">
        <f>D54/C54*100</f>
        <v>0</v>
      </c>
      <c r="G54" s="185">
        <v>-250</v>
      </c>
      <c r="H54" s="184">
        <v>-500</v>
      </c>
      <c r="I54" s="188">
        <f>H54-G54</f>
        <v>-250</v>
      </c>
      <c r="J54" s="279">
        <f>H54/G54*100</f>
        <v>200</v>
      </c>
    </row>
    <row r="55" spans="1:10" x14ac:dyDescent="0.25">
      <c r="A55" s="261" t="s">
        <v>331</v>
      </c>
      <c r="B55" s="111">
        <v>1182</v>
      </c>
      <c r="C55" s="185">
        <v>0</v>
      </c>
      <c r="D55" s="184">
        <v>254.94</v>
      </c>
      <c r="E55" s="188">
        <f t="shared" si="8"/>
        <v>254.94</v>
      </c>
      <c r="F55" s="252"/>
      <c r="G55" s="185">
        <v>509.88</v>
      </c>
      <c r="H55" s="184">
        <v>764.82</v>
      </c>
      <c r="I55" s="188">
        <f t="shared" ref="I55:I57" si="11">H55-G55</f>
        <v>254.94000000000005</v>
      </c>
      <c r="J55" s="279"/>
    </row>
    <row r="56" spans="1:10" ht="30.75" customHeight="1" x14ac:dyDescent="0.25">
      <c r="A56" s="103" t="s">
        <v>125</v>
      </c>
      <c r="B56" s="104">
        <v>1200</v>
      </c>
      <c r="C56" s="211">
        <f>C57+C65+C67</f>
        <v>30930</v>
      </c>
      <c r="D56" s="211">
        <f>D57+D65+D67</f>
        <v>13745.7</v>
      </c>
      <c r="E56" s="238">
        <f t="shared" si="8"/>
        <v>-17184.3</v>
      </c>
      <c r="F56" s="252">
        <f t="shared" si="6"/>
        <v>44.441319107662466</v>
      </c>
      <c r="G56" s="211">
        <f>G57+G65+G67</f>
        <v>30930</v>
      </c>
      <c r="H56" s="211">
        <f>H57+H65+H67</f>
        <v>13745.7</v>
      </c>
      <c r="I56" s="238">
        <f t="shared" si="11"/>
        <v>-17184.3</v>
      </c>
      <c r="J56" s="279">
        <f t="shared" ref="J56:J58" si="12">H56/G56*100</f>
        <v>44.441319107662466</v>
      </c>
    </row>
    <row r="57" spans="1:10" x14ac:dyDescent="0.25">
      <c r="A57" s="25" t="s">
        <v>91</v>
      </c>
      <c r="B57" s="26">
        <v>1210</v>
      </c>
      <c r="C57" s="192">
        <f>C58+C61+C62+C63+C64</f>
        <v>29930</v>
      </c>
      <c r="D57" s="192">
        <f>D58+D61+D62+D63+D64</f>
        <v>13744.7</v>
      </c>
      <c r="E57" s="193">
        <f t="shared" si="8"/>
        <v>-16185.3</v>
      </c>
      <c r="F57" s="252">
        <f t="shared" si="6"/>
        <v>45.922819913130638</v>
      </c>
      <c r="G57" s="192">
        <f>G58+G61+G62+G63+G64</f>
        <v>29930</v>
      </c>
      <c r="H57" s="192">
        <f>H58+H61+H62+H63+H64</f>
        <v>13744.7</v>
      </c>
      <c r="I57" s="193">
        <f t="shared" si="11"/>
        <v>-16185.3</v>
      </c>
      <c r="J57" s="279">
        <f t="shared" si="12"/>
        <v>45.922819913130638</v>
      </c>
    </row>
    <row r="58" spans="1:10" ht="26.25" x14ac:dyDescent="0.25">
      <c r="A58" s="30" t="s">
        <v>47</v>
      </c>
      <c r="B58" s="32">
        <v>1211</v>
      </c>
      <c r="C58" s="192">
        <v>28500</v>
      </c>
      <c r="D58" s="197">
        <v>12044.7</v>
      </c>
      <c r="E58" s="193">
        <f>D58-C58</f>
        <v>-16455.3</v>
      </c>
      <c r="F58" s="252">
        <f t="shared" si="6"/>
        <v>42.262105263157892</v>
      </c>
      <c r="G58" s="192">
        <v>28500</v>
      </c>
      <c r="H58" s="197">
        <v>12044.7</v>
      </c>
      <c r="I58" s="193">
        <f>H58-G58</f>
        <v>-16455.3</v>
      </c>
      <c r="J58" s="279">
        <f t="shared" si="12"/>
        <v>42.262105263157892</v>
      </c>
    </row>
    <row r="59" spans="1:10" x14ac:dyDescent="0.25">
      <c r="A59" s="30" t="s">
        <v>40</v>
      </c>
      <c r="B59" s="32" t="s">
        <v>250</v>
      </c>
      <c r="C59" s="192">
        <v>0</v>
      </c>
      <c r="D59" s="192">
        <v>0</v>
      </c>
      <c r="E59" s="193">
        <f t="shared" si="8"/>
        <v>0</v>
      </c>
      <c r="F59" s="252"/>
      <c r="G59" s="192">
        <v>0</v>
      </c>
      <c r="H59" s="192">
        <v>0</v>
      </c>
      <c r="I59" s="193">
        <f t="shared" ref="I59:I68" si="13">H59-G59</f>
        <v>0</v>
      </c>
      <c r="J59" s="279"/>
    </row>
    <row r="60" spans="1:10" x14ac:dyDescent="0.25">
      <c r="A60" s="30" t="s">
        <v>41</v>
      </c>
      <c r="B60" s="32" t="s">
        <v>251</v>
      </c>
      <c r="C60" s="192">
        <v>28500</v>
      </c>
      <c r="D60" s="192">
        <v>12044.7</v>
      </c>
      <c r="E60" s="193">
        <f t="shared" si="8"/>
        <v>-16455.3</v>
      </c>
      <c r="F60" s="252">
        <f t="shared" si="6"/>
        <v>42.262105263157892</v>
      </c>
      <c r="G60" s="192">
        <v>28500</v>
      </c>
      <c r="H60" s="192">
        <v>12044.7</v>
      </c>
      <c r="I60" s="193">
        <f t="shared" si="13"/>
        <v>-16455.3</v>
      </c>
      <c r="J60" s="279">
        <f t="shared" ref="J60" si="14">H60/G60*100</f>
        <v>42.262105263157892</v>
      </c>
    </row>
    <row r="61" spans="1:10" ht="26.25" x14ac:dyDescent="0.25">
      <c r="A61" s="30" t="s">
        <v>48</v>
      </c>
      <c r="B61" s="32">
        <v>1212</v>
      </c>
      <c r="C61" s="192">
        <v>0</v>
      </c>
      <c r="D61" s="194">
        <v>0</v>
      </c>
      <c r="E61" s="193">
        <f t="shared" si="8"/>
        <v>0</v>
      </c>
      <c r="F61" s="252"/>
      <c r="G61" s="192">
        <v>0</v>
      </c>
      <c r="H61" s="194">
        <v>0</v>
      </c>
      <c r="I61" s="193">
        <f t="shared" si="13"/>
        <v>0</v>
      </c>
      <c r="J61" s="279"/>
    </row>
    <row r="62" spans="1:10" ht="26.25" x14ac:dyDescent="0.25">
      <c r="A62" s="30" t="s">
        <v>233</v>
      </c>
      <c r="B62" s="32">
        <v>1213</v>
      </c>
      <c r="C62" s="192">
        <v>1430</v>
      </c>
      <c r="D62" s="193">
        <v>1700</v>
      </c>
      <c r="E62" s="193">
        <f t="shared" si="8"/>
        <v>270</v>
      </c>
      <c r="F62" s="252">
        <f t="shared" si="6"/>
        <v>118.88111888111888</v>
      </c>
      <c r="G62" s="192">
        <v>1430</v>
      </c>
      <c r="H62" s="193">
        <v>1700</v>
      </c>
      <c r="I62" s="193">
        <f t="shared" si="13"/>
        <v>270</v>
      </c>
      <c r="J62" s="279">
        <f t="shared" ref="J62" si="15">H62/G62*100</f>
        <v>118.88111888111888</v>
      </c>
    </row>
    <row r="63" spans="1:10" x14ac:dyDescent="0.25">
      <c r="A63" s="30" t="s">
        <v>49</v>
      </c>
      <c r="B63" s="32">
        <v>1214</v>
      </c>
      <c r="C63" s="192">
        <v>0</v>
      </c>
      <c r="D63" s="193">
        <v>0</v>
      </c>
      <c r="E63" s="193">
        <f t="shared" si="8"/>
        <v>0</v>
      </c>
      <c r="F63" s="252"/>
      <c r="G63" s="192">
        <v>0</v>
      </c>
      <c r="H63" s="193">
        <v>0</v>
      </c>
      <c r="I63" s="193">
        <f t="shared" si="13"/>
        <v>0</v>
      </c>
      <c r="J63" s="279"/>
    </row>
    <row r="64" spans="1:10" x14ac:dyDescent="0.25">
      <c r="A64" s="30" t="s">
        <v>50</v>
      </c>
      <c r="B64" s="32">
        <v>1215</v>
      </c>
      <c r="C64" s="192">
        <v>0</v>
      </c>
      <c r="D64" s="193"/>
      <c r="E64" s="193">
        <f t="shared" si="8"/>
        <v>0</v>
      </c>
      <c r="F64" s="252"/>
      <c r="G64" s="192">
        <v>0</v>
      </c>
      <c r="H64" s="193"/>
      <c r="I64" s="193">
        <f t="shared" si="13"/>
        <v>0</v>
      </c>
      <c r="J64" s="279"/>
    </row>
    <row r="65" spans="1:10" x14ac:dyDescent="0.25">
      <c r="A65" s="29" t="s">
        <v>241</v>
      </c>
      <c r="B65" s="26">
        <v>1220</v>
      </c>
      <c r="C65" s="192">
        <v>1000</v>
      </c>
      <c r="D65" s="193">
        <v>0</v>
      </c>
      <c r="E65" s="193">
        <f t="shared" si="8"/>
        <v>-1000</v>
      </c>
      <c r="F65" s="252">
        <f t="shared" si="6"/>
        <v>0</v>
      </c>
      <c r="G65" s="192">
        <v>1000</v>
      </c>
      <c r="H65" s="193">
        <v>0</v>
      </c>
      <c r="I65" s="193">
        <f t="shared" si="13"/>
        <v>-1000</v>
      </c>
      <c r="J65" s="279">
        <f t="shared" ref="J65" si="16">H65/G65*100</f>
        <v>0</v>
      </c>
    </row>
    <row r="66" spans="1:10" x14ac:dyDescent="0.25">
      <c r="A66" s="49" t="s">
        <v>74</v>
      </c>
      <c r="B66" s="26">
        <v>1230</v>
      </c>
      <c r="C66" s="195"/>
      <c r="D66" s="193"/>
      <c r="E66" s="193">
        <f t="shared" si="8"/>
        <v>0</v>
      </c>
      <c r="F66" s="252"/>
      <c r="G66" s="195"/>
      <c r="H66" s="193"/>
      <c r="I66" s="193">
        <f t="shared" si="13"/>
        <v>0</v>
      </c>
      <c r="J66" s="279"/>
    </row>
    <row r="67" spans="1:10" x14ac:dyDescent="0.25">
      <c r="A67" s="29" t="s">
        <v>52</v>
      </c>
      <c r="B67" s="26">
        <v>1240</v>
      </c>
      <c r="C67" s="196">
        <v>0</v>
      </c>
      <c r="D67" s="194">
        <v>1</v>
      </c>
      <c r="E67" s="193">
        <f t="shared" si="8"/>
        <v>1</v>
      </c>
      <c r="F67" s="252"/>
      <c r="G67" s="196">
        <v>0</v>
      </c>
      <c r="H67" s="194">
        <v>1</v>
      </c>
      <c r="I67" s="193">
        <f t="shared" si="13"/>
        <v>1</v>
      </c>
      <c r="J67" s="279"/>
    </row>
    <row r="68" spans="1:10" x14ac:dyDescent="0.25">
      <c r="A68" s="159" t="s">
        <v>313</v>
      </c>
      <c r="B68" s="26">
        <v>1241</v>
      </c>
      <c r="C68" s="196">
        <v>0</v>
      </c>
      <c r="D68" s="194">
        <v>1</v>
      </c>
      <c r="E68" s="193">
        <f t="shared" si="8"/>
        <v>1</v>
      </c>
      <c r="F68" s="252"/>
      <c r="G68" s="196">
        <v>0</v>
      </c>
      <c r="H68" s="194">
        <v>1</v>
      </c>
      <c r="I68" s="193">
        <f t="shared" si="13"/>
        <v>1</v>
      </c>
      <c r="J68" s="279"/>
    </row>
    <row r="69" spans="1:10" x14ac:dyDescent="0.25">
      <c r="A69" s="320" t="s">
        <v>53</v>
      </c>
      <c r="B69" s="321"/>
      <c r="C69" s="321"/>
      <c r="D69" s="321"/>
      <c r="E69" s="321"/>
      <c r="F69" s="321"/>
      <c r="G69" s="321"/>
      <c r="H69" s="321"/>
      <c r="I69" s="321"/>
      <c r="J69" s="322"/>
    </row>
    <row r="70" spans="1:10" x14ac:dyDescent="0.25">
      <c r="A70" s="49" t="s">
        <v>54</v>
      </c>
      <c r="B70" s="26">
        <v>2000</v>
      </c>
      <c r="C70" s="184">
        <v>1143752</v>
      </c>
      <c r="D70" s="184">
        <v>1143752</v>
      </c>
      <c r="E70" s="193">
        <f t="shared" si="8"/>
        <v>0</v>
      </c>
      <c r="F70" s="276">
        <f t="shared" ref="F70:F80" si="17">D70/C70*100</f>
        <v>100</v>
      </c>
      <c r="G70" s="184">
        <v>1143752</v>
      </c>
      <c r="H70" s="184">
        <v>1143752</v>
      </c>
      <c r="I70" s="193">
        <f t="shared" ref="I70:I79" si="18">H70-G70</f>
        <v>0</v>
      </c>
      <c r="J70" s="280">
        <f t="shared" ref="J70:J74" si="19">H70/G70*100</f>
        <v>100</v>
      </c>
    </row>
    <row r="71" spans="1:10" x14ac:dyDescent="0.25">
      <c r="A71" s="81" t="s">
        <v>70</v>
      </c>
      <c r="B71" s="32">
        <v>2001</v>
      </c>
      <c r="C71" s="184">
        <v>1143752</v>
      </c>
      <c r="D71" s="184">
        <v>1143752</v>
      </c>
      <c r="E71" s="193">
        <f t="shared" si="8"/>
        <v>0</v>
      </c>
      <c r="F71" s="276">
        <f t="shared" si="17"/>
        <v>100</v>
      </c>
      <c r="G71" s="184">
        <v>1143752</v>
      </c>
      <c r="H71" s="184">
        <v>1143752</v>
      </c>
      <c r="I71" s="193">
        <f t="shared" si="18"/>
        <v>0</v>
      </c>
      <c r="J71" s="280">
        <f t="shared" si="19"/>
        <v>100</v>
      </c>
    </row>
    <row r="72" spans="1:10" x14ac:dyDescent="0.25">
      <c r="A72" s="49" t="s">
        <v>45</v>
      </c>
      <c r="B72" s="26">
        <v>2010</v>
      </c>
      <c r="C72" s="184">
        <v>251625</v>
      </c>
      <c r="D72" s="184">
        <v>251625</v>
      </c>
      <c r="E72" s="193">
        <f t="shared" si="8"/>
        <v>0</v>
      </c>
      <c r="F72" s="276">
        <f t="shared" si="17"/>
        <v>100</v>
      </c>
      <c r="G72" s="184">
        <v>251625</v>
      </c>
      <c r="H72" s="184">
        <v>251625</v>
      </c>
      <c r="I72" s="193">
        <f t="shared" si="18"/>
        <v>0</v>
      </c>
      <c r="J72" s="280">
        <f t="shared" si="19"/>
        <v>100</v>
      </c>
    </row>
    <row r="73" spans="1:10" x14ac:dyDescent="0.25">
      <c r="A73" s="81" t="s">
        <v>70</v>
      </c>
      <c r="B73" s="33">
        <v>2011</v>
      </c>
      <c r="C73" s="184">
        <v>251625</v>
      </c>
      <c r="D73" s="184">
        <v>251625</v>
      </c>
      <c r="E73" s="193">
        <f t="shared" si="8"/>
        <v>0</v>
      </c>
      <c r="F73" s="276">
        <f t="shared" si="17"/>
        <v>100</v>
      </c>
      <c r="G73" s="184">
        <v>251625</v>
      </c>
      <c r="H73" s="184">
        <v>251625</v>
      </c>
      <c r="I73" s="193">
        <f t="shared" si="18"/>
        <v>0</v>
      </c>
      <c r="J73" s="280">
        <f t="shared" si="19"/>
        <v>100</v>
      </c>
    </row>
    <row r="74" spans="1:10" x14ac:dyDescent="0.25">
      <c r="A74" s="49" t="s">
        <v>55</v>
      </c>
      <c r="B74" s="31">
        <v>2020</v>
      </c>
      <c r="C74" s="198">
        <v>28500</v>
      </c>
      <c r="D74" s="200">
        <v>12044.7</v>
      </c>
      <c r="E74" s="193">
        <f t="shared" si="8"/>
        <v>-16455.3</v>
      </c>
      <c r="F74" s="276">
        <f t="shared" si="17"/>
        <v>42.262105263157892</v>
      </c>
      <c r="G74" s="198">
        <v>28500</v>
      </c>
      <c r="H74" s="200">
        <v>12044.7</v>
      </c>
      <c r="I74" s="193">
        <f t="shared" si="18"/>
        <v>-16455.3</v>
      </c>
      <c r="J74" s="280">
        <f t="shared" si="19"/>
        <v>42.262105263157892</v>
      </c>
    </row>
    <row r="75" spans="1:10" x14ac:dyDescent="0.25">
      <c r="A75" s="81" t="s">
        <v>70</v>
      </c>
      <c r="B75" s="33">
        <v>2021</v>
      </c>
      <c r="C75" s="198">
        <v>0</v>
      </c>
      <c r="D75" s="198">
        <v>0</v>
      </c>
      <c r="E75" s="193">
        <f t="shared" si="8"/>
        <v>0</v>
      </c>
      <c r="F75" s="276"/>
      <c r="G75" s="198">
        <v>0</v>
      </c>
      <c r="H75" s="198">
        <v>0</v>
      </c>
      <c r="I75" s="193">
        <f t="shared" si="18"/>
        <v>0</v>
      </c>
      <c r="J75" s="280"/>
    </row>
    <row r="76" spans="1:10" ht="26.25" x14ac:dyDescent="0.25">
      <c r="A76" s="49" t="s">
        <v>124</v>
      </c>
      <c r="B76" s="31">
        <v>2030</v>
      </c>
      <c r="C76" s="198">
        <v>41503</v>
      </c>
      <c r="D76" s="200">
        <v>43377.08</v>
      </c>
      <c r="E76" s="193">
        <f t="shared" si="8"/>
        <v>1874.0800000000017</v>
      </c>
      <c r="F76" s="276">
        <f t="shared" si="17"/>
        <v>104.51552899790377</v>
      </c>
      <c r="G76" s="198">
        <v>41503</v>
      </c>
      <c r="H76" s="200">
        <v>43377.08</v>
      </c>
      <c r="I76" s="193">
        <f t="shared" si="18"/>
        <v>1874.0800000000017</v>
      </c>
      <c r="J76" s="280">
        <f t="shared" ref="J76:J78" si="20">H76/G76*100</f>
        <v>104.51552899790377</v>
      </c>
    </row>
    <row r="77" spans="1:10" x14ac:dyDescent="0.25">
      <c r="A77" s="81" t="s">
        <v>70</v>
      </c>
      <c r="B77" s="33">
        <v>2031</v>
      </c>
      <c r="C77" s="198">
        <v>32379</v>
      </c>
      <c r="D77" s="198">
        <v>32379</v>
      </c>
      <c r="E77" s="193">
        <f t="shared" si="8"/>
        <v>0</v>
      </c>
      <c r="F77" s="276">
        <f t="shared" si="17"/>
        <v>100</v>
      </c>
      <c r="G77" s="198">
        <v>32379</v>
      </c>
      <c r="H77" s="198">
        <v>32379</v>
      </c>
      <c r="I77" s="193">
        <f t="shared" si="18"/>
        <v>0</v>
      </c>
      <c r="J77" s="280">
        <f t="shared" si="20"/>
        <v>100</v>
      </c>
    </row>
    <row r="78" spans="1:10" x14ac:dyDescent="0.25">
      <c r="A78" s="49" t="s">
        <v>56</v>
      </c>
      <c r="B78" s="31">
        <v>2040</v>
      </c>
      <c r="C78" s="198">
        <v>7780</v>
      </c>
      <c r="D78" s="198">
        <v>5506.01</v>
      </c>
      <c r="E78" s="193">
        <f t="shared" si="8"/>
        <v>-2273.9899999999998</v>
      </c>
      <c r="F78" s="276">
        <f t="shared" si="17"/>
        <v>70.77133676092545</v>
      </c>
      <c r="G78" s="198">
        <v>7780</v>
      </c>
      <c r="H78" s="198">
        <v>5506.01</v>
      </c>
      <c r="I78" s="193">
        <f t="shared" si="18"/>
        <v>-2273.9899999999998</v>
      </c>
      <c r="J78" s="280">
        <f t="shared" si="20"/>
        <v>70.77133676092545</v>
      </c>
    </row>
    <row r="79" spans="1:10" x14ac:dyDescent="0.25">
      <c r="A79" s="81" t="s">
        <v>70</v>
      </c>
      <c r="B79" s="33">
        <v>2041</v>
      </c>
      <c r="C79" s="198">
        <v>0</v>
      </c>
      <c r="D79" s="198">
        <v>0</v>
      </c>
      <c r="E79" s="193">
        <f t="shared" si="8"/>
        <v>0</v>
      </c>
      <c r="F79" s="276"/>
      <c r="G79" s="198">
        <v>0</v>
      </c>
      <c r="H79" s="198">
        <v>0</v>
      </c>
      <c r="I79" s="193">
        <f t="shared" si="18"/>
        <v>0</v>
      </c>
      <c r="J79" s="280"/>
    </row>
    <row r="80" spans="1:10" ht="26.25" x14ac:dyDescent="0.25">
      <c r="A80" s="108" t="s">
        <v>255</v>
      </c>
      <c r="B80" s="109">
        <v>2050</v>
      </c>
      <c r="C80" s="201">
        <f>C70+C72+C74+C76+C78</f>
        <v>1473160</v>
      </c>
      <c r="D80" s="202">
        <f>D70+D72+D74+D76+D78</f>
        <v>1456304.79</v>
      </c>
      <c r="E80" s="202">
        <f>E70+E72+E74+E76+E78</f>
        <v>-16855.21</v>
      </c>
      <c r="F80" s="275">
        <f t="shared" si="17"/>
        <v>98.855846615438921</v>
      </c>
      <c r="G80" s="201">
        <f>G70+G72+G74+G76+G78</f>
        <v>1473160</v>
      </c>
      <c r="H80" s="202">
        <f>H70+H72+H74+H76+H78</f>
        <v>1456304.79</v>
      </c>
      <c r="I80" s="202">
        <f>I70+I72+I74+I76+I78</f>
        <v>-16855.21</v>
      </c>
      <c r="J80" s="281">
        <f t="shared" ref="J80" si="21">H80/G80*100</f>
        <v>98.855846615438921</v>
      </c>
    </row>
    <row r="81" spans="1:10" x14ac:dyDescent="0.25">
      <c r="A81" s="329" t="s">
        <v>57</v>
      </c>
      <c r="B81" s="330"/>
      <c r="C81" s="330"/>
      <c r="D81" s="330"/>
      <c r="E81" s="330"/>
      <c r="F81" s="330"/>
      <c r="G81" s="330"/>
      <c r="H81" s="330"/>
      <c r="I81" s="330"/>
      <c r="J81" s="331"/>
    </row>
    <row r="82" spans="1:10" ht="27" customHeight="1" x14ac:dyDescent="0.25">
      <c r="A82" s="24" t="s">
        <v>58</v>
      </c>
      <c r="B82" s="48">
        <v>3000</v>
      </c>
      <c r="C82" s="264">
        <v>0</v>
      </c>
      <c r="D82" s="264">
        <v>0</v>
      </c>
      <c r="E82" s="193">
        <v>0</v>
      </c>
      <c r="F82" s="262"/>
      <c r="G82" s="263"/>
      <c r="H82" s="263"/>
      <c r="I82" s="263"/>
      <c r="J82" s="263"/>
    </row>
    <row r="83" spans="1:10" ht="25.5" x14ac:dyDescent="0.25">
      <c r="A83" s="22" t="s">
        <v>59</v>
      </c>
      <c r="B83" s="33">
        <v>3001</v>
      </c>
      <c r="C83" s="198">
        <v>0</v>
      </c>
      <c r="D83" s="198">
        <v>0</v>
      </c>
      <c r="E83" s="193">
        <v>0</v>
      </c>
      <c r="F83" s="262"/>
      <c r="G83" s="263"/>
      <c r="H83" s="263"/>
      <c r="I83" s="263"/>
      <c r="J83" s="263"/>
    </row>
    <row r="84" spans="1:10" ht="25.5" x14ac:dyDescent="0.25">
      <c r="A84" s="22" t="s">
        <v>172</v>
      </c>
      <c r="B84" s="33">
        <v>3002</v>
      </c>
      <c r="C84" s="198">
        <v>0</v>
      </c>
      <c r="D84" s="198">
        <v>0</v>
      </c>
      <c r="E84" s="193">
        <v>0</v>
      </c>
      <c r="F84" s="262"/>
      <c r="G84" s="263"/>
      <c r="H84" s="263"/>
      <c r="I84" s="263"/>
      <c r="J84" s="263"/>
    </row>
    <row r="85" spans="1:10" ht="25.5" x14ac:dyDescent="0.25">
      <c r="A85" s="24" t="s">
        <v>60</v>
      </c>
      <c r="B85" s="48">
        <v>3100</v>
      </c>
      <c r="C85" s="264">
        <v>0</v>
      </c>
      <c r="D85" s="264">
        <v>0</v>
      </c>
      <c r="E85" s="193">
        <v>0</v>
      </c>
      <c r="F85" s="262"/>
      <c r="G85" s="263"/>
      <c r="H85" s="263"/>
      <c r="I85" s="263"/>
      <c r="J85" s="263"/>
    </row>
    <row r="86" spans="1:10" x14ac:dyDescent="0.25">
      <c r="A86" s="64" t="s">
        <v>62</v>
      </c>
      <c r="B86" s="26">
        <v>3110</v>
      </c>
      <c r="C86" s="198">
        <v>0</v>
      </c>
      <c r="D86" s="198">
        <v>0</v>
      </c>
      <c r="E86" s="193">
        <v>0</v>
      </c>
      <c r="F86" s="262"/>
      <c r="G86" s="263"/>
      <c r="H86" s="263"/>
      <c r="I86" s="263"/>
      <c r="J86" s="263"/>
    </row>
    <row r="87" spans="1:10" x14ac:dyDescent="0.25">
      <c r="A87" s="81" t="s">
        <v>70</v>
      </c>
      <c r="B87" s="32">
        <v>3111</v>
      </c>
      <c r="C87" s="198">
        <v>0</v>
      </c>
      <c r="D87" s="198">
        <v>0</v>
      </c>
      <c r="E87" s="193">
        <v>0</v>
      </c>
      <c r="F87" s="262"/>
      <c r="G87" s="263"/>
      <c r="H87" s="263"/>
      <c r="I87" s="263"/>
      <c r="J87" s="263"/>
    </row>
    <row r="88" spans="1:10" x14ac:dyDescent="0.25">
      <c r="A88" s="64" t="s">
        <v>236</v>
      </c>
      <c r="B88" s="26">
        <v>3120</v>
      </c>
      <c r="C88" s="192">
        <v>0</v>
      </c>
      <c r="D88" s="192">
        <v>0</v>
      </c>
      <c r="E88" s="193">
        <f t="shared" ref="E88:E98" si="22">D88-C88</f>
        <v>0</v>
      </c>
      <c r="F88" s="265"/>
      <c r="G88" s="263"/>
      <c r="H88" s="263"/>
      <c r="I88" s="263"/>
      <c r="J88" s="263"/>
    </row>
    <row r="89" spans="1:10" x14ac:dyDescent="0.25">
      <c r="A89" s="81" t="s">
        <v>70</v>
      </c>
      <c r="B89" s="32">
        <v>3121</v>
      </c>
      <c r="C89" s="192">
        <v>0</v>
      </c>
      <c r="D89" s="192">
        <v>0</v>
      </c>
      <c r="E89" s="193">
        <f t="shared" si="22"/>
        <v>0</v>
      </c>
      <c r="F89" s="265"/>
      <c r="G89" s="263"/>
      <c r="H89" s="263"/>
      <c r="I89" s="263"/>
      <c r="J89" s="263"/>
    </row>
    <row r="90" spans="1:10" x14ac:dyDescent="0.25">
      <c r="A90" s="323" t="s">
        <v>245</v>
      </c>
      <c r="B90" s="324"/>
      <c r="C90" s="324"/>
      <c r="D90" s="324"/>
      <c r="E90" s="324"/>
      <c r="F90" s="324"/>
      <c r="G90" s="324"/>
      <c r="H90" s="324"/>
      <c r="I90" s="324"/>
      <c r="J90" s="325"/>
    </row>
    <row r="91" spans="1:10" ht="25.5" x14ac:dyDescent="0.25">
      <c r="A91" s="70" t="s">
        <v>247</v>
      </c>
      <c r="B91" s="47">
        <v>4000</v>
      </c>
      <c r="C91" s="266">
        <f>SUM(C12+C13+C18+C82)</f>
        <v>1474182.48</v>
      </c>
      <c r="D91" s="266">
        <f>D12+D13+D18+D82</f>
        <v>1459960.23</v>
      </c>
      <c r="E91" s="243">
        <f t="shared" si="22"/>
        <v>-14222.25</v>
      </c>
      <c r="F91" s="267">
        <f>D91/C91*100</f>
        <v>99.035244944709973</v>
      </c>
      <c r="G91" s="266">
        <f>SUM(G12+G13+G18+G82)</f>
        <v>1474182.48</v>
      </c>
      <c r="H91" s="266">
        <f>H12+H13+H18+H82</f>
        <v>1459960.23</v>
      </c>
      <c r="I91" s="243">
        <f t="shared" ref="I91:I94" si="23">H91-G91</f>
        <v>-14222.25</v>
      </c>
      <c r="J91" s="267">
        <f>H91/G91*100</f>
        <v>99.035244944709973</v>
      </c>
    </row>
    <row r="92" spans="1:10" ht="25.5" x14ac:dyDescent="0.25">
      <c r="A92" s="70" t="s">
        <v>270</v>
      </c>
      <c r="B92" s="47">
        <v>4010</v>
      </c>
      <c r="C92" s="266">
        <f>SUM(C27+C56)</f>
        <v>1473160</v>
      </c>
      <c r="D92" s="266">
        <f>SUM(D27,D56)</f>
        <v>1456304.7899999998</v>
      </c>
      <c r="E92" s="243">
        <f t="shared" si="22"/>
        <v>-16855.210000000196</v>
      </c>
      <c r="F92" s="267">
        <f>D92/C92*100</f>
        <v>98.855846615438907</v>
      </c>
      <c r="G92" s="266">
        <f>SUM(G27+G56)</f>
        <v>1473808.3</v>
      </c>
      <c r="H92" s="266">
        <f>SUM(H27,H56)</f>
        <v>1456962.97</v>
      </c>
      <c r="I92" s="243">
        <f t="shared" si="23"/>
        <v>-16845.330000000075</v>
      </c>
      <c r="J92" s="267">
        <f>H92/G92*100</f>
        <v>98.857020278688893</v>
      </c>
    </row>
    <row r="93" spans="1:10" ht="33.75" customHeight="1" x14ac:dyDescent="0.25">
      <c r="A93" s="220" t="s">
        <v>315</v>
      </c>
      <c r="B93" s="47">
        <v>4020</v>
      </c>
      <c r="C93" s="266">
        <f>SUM(C94)</f>
        <v>1022.4799999999814</v>
      </c>
      <c r="D93" s="266">
        <f>SUM(D94)</f>
        <v>3655.440000000177</v>
      </c>
      <c r="E93" s="243">
        <f t="shared" si="22"/>
        <v>2632.9600000001956</v>
      </c>
      <c r="F93" s="267">
        <f>D93/C93*100</f>
        <v>357.50723730539897</v>
      </c>
      <c r="G93" s="266">
        <f>SUM(G94)</f>
        <v>374.17999999993481</v>
      </c>
      <c r="H93" s="266">
        <f>SUM(H94)</f>
        <v>2997.2600000000093</v>
      </c>
      <c r="I93" s="243">
        <f t="shared" si="23"/>
        <v>2623.0800000000745</v>
      </c>
      <c r="J93" s="267">
        <f>H93/G93*100</f>
        <v>801.02089903269325</v>
      </c>
    </row>
    <row r="94" spans="1:10" ht="19.5" customHeight="1" x14ac:dyDescent="0.25">
      <c r="A94" s="18" t="s">
        <v>75</v>
      </c>
      <c r="B94" s="26">
        <v>4021</v>
      </c>
      <c r="C94" s="268">
        <f>SUM(C91-C92)</f>
        <v>1022.4799999999814</v>
      </c>
      <c r="D94" s="268">
        <f>SUM(D91-D92)</f>
        <v>3655.440000000177</v>
      </c>
      <c r="E94" s="199">
        <f t="shared" si="22"/>
        <v>2632.9600000001956</v>
      </c>
      <c r="F94" s="269"/>
      <c r="G94" s="268">
        <f>SUM(G91-G92)</f>
        <v>374.17999999993481</v>
      </c>
      <c r="H94" s="268">
        <f>SUM(H91-H92)</f>
        <v>2997.2600000000093</v>
      </c>
      <c r="I94" s="199">
        <f t="shared" si="23"/>
        <v>2623.0800000000745</v>
      </c>
      <c r="J94" s="269"/>
    </row>
    <row r="95" spans="1:10" ht="19.5" customHeight="1" x14ac:dyDescent="0.25">
      <c r="A95" s="18" t="s">
        <v>76</v>
      </c>
      <c r="B95" s="26">
        <v>4022</v>
      </c>
      <c r="C95" s="268"/>
      <c r="D95" s="268"/>
      <c r="E95" s="199"/>
      <c r="F95" s="269"/>
      <c r="G95" s="268"/>
      <c r="H95" s="268"/>
      <c r="I95" s="199"/>
      <c r="J95" s="269"/>
    </row>
    <row r="96" spans="1:10" ht="19.5" customHeight="1" x14ac:dyDescent="0.25">
      <c r="A96" s="205" t="s">
        <v>316</v>
      </c>
      <c r="B96" s="47">
        <v>4030</v>
      </c>
      <c r="C96" s="266">
        <f>SUM(C93*18%)</f>
        <v>184.04639999999665</v>
      </c>
      <c r="D96" s="266">
        <f>SUM(D93*18%)</f>
        <v>657.97920000003182</v>
      </c>
      <c r="E96" s="243"/>
      <c r="F96" s="269"/>
      <c r="G96" s="266">
        <f>SUM(G93*18%)</f>
        <v>67.352399999988265</v>
      </c>
      <c r="H96" s="266">
        <f>SUM(H93*18%)</f>
        <v>539.5068000000017</v>
      </c>
      <c r="I96" s="243"/>
      <c r="J96" s="269"/>
    </row>
    <row r="97" spans="1:10" ht="22.5" customHeight="1" x14ac:dyDescent="0.25">
      <c r="A97" s="206" t="s">
        <v>242</v>
      </c>
      <c r="B97" s="47">
        <v>4040</v>
      </c>
      <c r="C97" s="266">
        <f>SUM(C98)</f>
        <v>838.43359999998472</v>
      </c>
      <c r="D97" s="266">
        <f>SUM(D98)</f>
        <v>2997.4608000001454</v>
      </c>
      <c r="E97" s="243">
        <f t="shared" si="22"/>
        <v>2159.0272000001605</v>
      </c>
      <c r="F97" s="269"/>
      <c r="G97" s="266">
        <f>SUM(G98)</f>
        <v>306.82759999994653</v>
      </c>
      <c r="H97" s="266">
        <f>SUM(H98)</f>
        <v>2457.7532000000074</v>
      </c>
      <c r="I97" s="243">
        <f t="shared" ref="I97:I98" si="24">H97-G97</f>
        <v>2150.925600000061</v>
      </c>
      <c r="J97" s="269"/>
    </row>
    <row r="98" spans="1:10" x14ac:dyDescent="0.25">
      <c r="A98" s="18" t="s">
        <v>75</v>
      </c>
      <c r="B98" s="26">
        <v>4041</v>
      </c>
      <c r="C98" s="268">
        <f>SUM(C94-C96)</f>
        <v>838.43359999998472</v>
      </c>
      <c r="D98" s="268">
        <f>SUM(D94-D96)</f>
        <v>2997.4608000001454</v>
      </c>
      <c r="E98" s="199">
        <f t="shared" si="22"/>
        <v>2159.0272000001605</v>
      </c>
      <c r="F98" s="269"/>
      <c r="G98" s="268">
        <f>SUM(G94-G96)</f>
        <v>306.82759999994653</v>
      </c>
      <c r="H98" s="268">
        <f>SUM(H94-H96)</f>
        <v>2457.7532000000074</v>
      </c>
      <c r="I98" s="199">
        <f t="shared" si="24"/>
        <v>2150.925600000061</v>
      </c>
      <c r="J98" s="269"/>
    </row>
    <row r="99" spans="1:10" x14ac:dyDescent="0.25">
      <c r="A99" s="18" t="s">
        <v>76</v>
      </c>
      <c r="B99" s="26">
        <v>4042</v>
      </c>
      <c r="C99" s="268"/>
      <c r="D99" s="268"/>
      <c r="E99" s="268"/>
      <c r="F99" s="269"/>
      <c r="G99" s="268"/>
      <c r="H99" s="268"/>
      <c r="I99" s="268"/>
      <c r="J99" s="269"/>
    </row>
    <row r="100" spans="1:10" x14ac:dyDescent="0.25">
      <c r="A100" s="208" t="s">
        <v>76</v>
      </c>
      <c r="B100" s="209">
        <v>5050</v>
      </c>
      <c r="C100" s="268"/>
      <c r="D100" s="268"/>
      <c r="E100" s="268"/>
      <c r="F100" s="269"/>
      <c r="G100" s="268"/>
      <c r="H100" s="268"/>
      <c r="I100" s="268"/>
      <c r="J100" s="269"/>
    </row>
    <row r="101" spans="1:10" ht="20.100000000000001" customHeight="1" x14ac:dyDescent="0.25">
      <c r="A101" s="393" t="s">
        <v>90</v>
      </c>
      <c r="B101" s="393"/>
      <c r="C101" s="393"/>
      <c r="D101" s="393"/>
      <c r="E101" s="393"/>
      <c r="F101" s="393"/>
      <c r="G101" s="393"/>
      <c r="H101" s="393"/>
      <c r="I101" s="393"/>
      <c r="J101" s="393"/>
    </row>
    <row r="102" spans="1:10" ht="25.5" x14ac:dyDescent="0.25">
      <c r="A102" s="24" t="s">
        <v>77</v>
      </c>
      <c r="B102" s="24"/>
      <c r="C102" s="270"/>
      <c r="D102" s="270"/>
      <c r="E102" s="270"/>
      <c r="F102" s="270"/>
      <c r="G102" s="270"/>
      <c r="H102" s="270"/>
      <c r="I102" s="270"/>
      <c r="J102" s="270"/>
    </row>
    <row r="103" spans="1:10" ht="52.5" customHeight="1" x14ac:dyDescent="0.25">
      <c r="A103" s="106" t="s">
        <v>244</v>
      </c>
      <c r="B103" s="16">
        <v>5000</v>
      </c>
      <c r="C103" s="34">
        <v>4</v>
      </c>
      <c r="D103" s="34">
        <v>4</v>
      </c>
      <c r="E103" s="173">
        <f t="shared" ref="E103:E111" si="25">D103-C103</f>
        <v>0</v>
      </c>
      <c r="F103" s="262">
        <f t="shared" ref="F103:F134" si="26">D103/C103*100</f>
        <v>100</v>
      </c>
      <c r="G103" s="34">
        <v>4</v>
      </c>
      <c r="H103" s="34">
        <v>4</v>
      </c>
      <c r="I103" s="173">
        <f t="shared" ref="I103:I111" si="27">H103-G103</f>
        <v>0</v>
      </c>
      <c r="J103" s="282">
        <f t="shared" ref="J103:J111" si="28">H103/G103*100</f>
        <v>100</v>
      </c>
    </row>
    <row r="104" spans="1:10" x14ac:dyDescent="0.25">
      <c r="A104" s="80" t="s">
        <v>239</v>
      </c>
      <c r="B104" s="53">
        <v>5001</v>
      </c>
      <c r="C104" s="16">
        <v>1</v>
      </c>
      <c r="D104" s="16">
        <v>1</v>
      </c>
      <c r="E104" s="173">
        <f t="shared" si="25"/>
        <v>0</v>
      </c>
      <c r="F104" s="262">
        <f t="shared" si="26"/>
        <v>100</v>
      </c>
      <c r="G104" s="16">
        <v>1</v>
      </c>
      <c r="H104" s="16">
        <v>1</v>
      </c>
      <c r="I104" s="173">
        <f t="shared" si="27"/>
        <v>0</v>
      </c>
      <c r="J104" s="282">
        <f t="shared" si="28"/>
        <v>100</v>
      </c>
    </row>
    <row r="105" spans="1:10" ht="25.5" x14ac:dyDescent="0.25">
      <c r="A105" s="80" t="s">
        <v>240</v>
      </c>
      <c r="B105" s="53">
        <v>5002</v>
      </c>
      <c r="C105" s="16">
        <v>3</v>
      </c>
      <c r="D105" s="16">
        <v>3</v>
      </c>
      <c r="E105" s="173">
        <f t="shared" si="25"/>
        <v>0</v>
      </c>
      <c r="F105" s="262">
        <f t="shared" si="26"/>
        <v>100</v>
      </c>
      <c r="G105" s="16">
        <v>3</v>
      </c>
      <c r="H105" s="16">
        <v>3</v>
      </c>
      <c r="I105" s="173">
        <f t="shared" si="27"/>
        <v>0</v>
      </c>
      <c r="J105" s="282">
        <f t="shared" si="28"/>
        <v>100</v>
      </c>
    </row>
    <row r="106" spans="1:10" x14ac:dyDescent="0.25">
      <c r="A106" s="80" t="s">
        <v>309</v>
      </c>
      <c r="B106" s="53" t="s">
        <v>260</v>
      </c>
      <c r="C106" s="16">
        <v>1</v>
      </c>
      <c r="D106" s="16">
        <v>1</v>
      </c>
      <c r="E106" s="173">
        <f t="shared" si="25"/>
        <v>0</v>
      </c>
      <c r="F106" s="262">
        <f t="shared" si="26"/>
        <v>100</v>
      </c>
      <c r="G106" s="16">
        <v>1</v>
      </c>
      <c r="H106" s="16">
        <v>1</v>
      </c>
      <c r="I106" s="173">
        <f t="shared" si="27"/>
        <v>0</v>
      </c>
      <c r="J106" s="282">
        <f t="shared" si="28"/>
        <v>100</v>
      </c>
    </row>
    <row r="107" spans="1:10" x14ac:dyDescent="0.25">
      <c r="A107" s="82" t="s">
        <v>310</v>
      </c>
      <c r="B107" s="53" t="s">
        <v>261</v>
      </c>
      <c r="C107" s="16">
        <v>1</v>
      </c>
      <c r="D107" s="16">
        <v>1</v>
      </c>
      <c r="E107" s="173">
        <f t="shared" si="25"/>
        <v>0</v>
      </c>
      <c r="F107" s="262">
        <f t="shared" si="26"/>
        <v>100</v>
      </c>
      <c r="G107" s="16">
        <v>1</v>
      </c>
      <c r="H107" s="16">
        <v>1</v>
      </c>
      <c r="I107" s="173">
        <f t="shared" si="27"/>
        <v>0</v>
      </c>
      <c r="J107" s="282">
        <f t="shared" si="28"/>
        <v>100</v>
      </c>
    </row>
    <row r="108" spans="1:10" ht="25.5" x14ac:dyDescent="0.25">
      <c r="A108" s="80" t="s">
        <v>311</v>
      </c>
      <c r="B108" s="53" t="s">
        <v>262</v>
      </c>
      <c r="C108" s="16">
        <v>1</v>
      </c>
      <c r="D108" s="16">
        <v>1</v>
      </c>
      <c r="E108" s="173">
        <f t="shared" si="25"/>
        <v>0</v>
      </c>
      <c r="F108" s="262">
        <f t="shared" si="26"/>
        <v>100</v>
      </c>
      <c r="G108" s="16">
        <v>1</v>
      </c>
      <c r="H108" s="16">
        <v>1</v>
      </c>
      <c r="I108" s="173">
        <f t="shared" si="27"/>
        <v>0</v>
      </c>
      <c r="J108" s="282">
        <f t="shared" si="28"/>
        <v>100</v>
      </c>
    </row>
    <row r="109" spans="1:10" ht="25.5" x14ac:dyDescent="0.25">
      <c r="A109" s="64" t="s">
        <v>174</v>
      </c>
      <c r="B109" s="16">
        <v>5010</v>
      </c>
      <c r="C109" s="239">
        <v>1143752</v>
      </c>
      <c r="D109" s="239">
        <v>1143752</v>
      </c>
      <c r="E109" s="240">
        <f t="shared" si="25"/>
        <v>0</v>
      </c>
      <c r="F109" s="241">
        <f t="shared" si="26"/>
        <v>100</v>
      </c>
      <c r="G109" s="239">
        <v>1143752</v>
      </c>
      <c r="H109" s="239">
        <v>1143752</v>
      </c>
      <c r="I109" s="240">
        <f t="shared" si="27"/>
        <v>0</v>
      </c>
      <c r="J109" s="283">
        <f t="shared" si="28"/>
        <v>100</v>
      </c>
    </row>
    <row r="110" spans="1:10" x14ac:dyDescent="0.25">
      <c r="A110" s="80" t="s">
        <v>239</v>
      </c>
      <c r="B110" s="53">
        <v>5011</v>
      </c>
      <c r="C110" s="183">
        <v>454136</v>
      </c>
      <c r="D110" s="183">
        <v>454136</v>
      </c>
      <c r="E110" s="188">
        <f t="shared" si="25"/>
        <v>0</v>
      </c>
      <c r="F110" s="262">
        <f t="shared" si="26"/>
        <v>100</v>
      </c>
      <c r="G110" s="183">
        <v>454136</v>
      </c>
      <c r="H110" s="183">
        <v>454136</v>
      </c>
      <c r="I110" s="188">
        <f t="shared" si="27"/>
        <v>0</v>
      </c>
      <c r="J110" s="282">
        <f t="shared" si="28"/>
        <v>100</v>
      </c>
    </row>
    <row r="111" spans="1:10" ht="25.5" x14ac:dyDescent="0.25">
      <c r="A111" s="80" t="s">
        <v>240</v>
      </c>
      <c r="B111" s="53">
        <v>5012</v>
      </c>
      <c r="C111" s="213">
        <f>C109-C110</f>
        <v>689616</v>
      </c>
      <c r="D111" s="213">
        <f>D109-D110</f>
        <v>689616</v>
      </c>
      <c r="E111" s="188">
        <f t="shared" si="25"/>
        <v>0</v>
      </c>
      <c r="F111" s="262">
        <f t="shared" si="26"/>
        <v>100</v>
      </c>
      <c r="G111" s="213">
        <f>G109-G110</f>
        <v>689616</v>
      </c>
      <c r="H111" s="213">
        <f>H109-H110</f>
        <v>689616</v>
      </c>
      <c r="I111" s="188">
        <f t="shared" si="27"/>
        <v>0</v>
      </c>
      <c r="J111" s="282">
        <f t="shared" si="28"/>
        <v>100</v>
      </c>
    </row>
    <row r="112" spans="1:10" x14ac:dyDescent="0.25">
      <c r="A112" s="80" t="s">
        <v>309</v>
      </c>
      <c r="B112" s="53" t="s">
        <v>263</v>
      </c>
      <c r="C112" s="149"/>
      <c r="D112" s="230">
        <v>334290</v>
      </c>
      <c r="E112" s="148"/>
      <c r="F112" s="262"/>
      <c r="G112" s="149"/>
      <c r="H112" s="230">
        <v>334290</v>
      </c>
      <c r="I112" s="148"/>
      <c r="J112" s="282"/>
    </row>
    <row r="113" spans="1:10" x14ac:dyDescent="0.25">
      <c r="A113" s="82" t="s">
        <v>310</v>
      </c>
      <c r="B113" s="53" t="s">
        <v>264</v>
      </c>
      <c r="C113" s="149"/>
      <c r="D113" s="230">
        <v>197759</v>
      </c>
      <c r="E113" s="148"/>
      <c r="F113" s="262"/>
      <c r="G113" s="149"/>
      <c r="H113" s="230">
        <v>197759</v>
      </c>
      <c r="I113" s="148"/>
      <c r="J113" s="282"/>
    </row>
    <row r="114" spans="1:10" ht="24" customHeight="1" x14ac:dyDescent="0.25">
      <c r="A114" s="80" t="s">
        <v>311</v>
      </c>
      <c r="B114" s="53" t="s">
        <v>265</v>
      </c>
      <c r="C114" s="149"/>
      <c r="D114" s="230">
        <v>157567</v>
      </c>
      <c r="E114" s="143"/>
      <c r="F114" s="262"/>
      <c r="G114" s="149"/>
      <c r="H114" s="230">
        <v>157567</v>
      </c>
      <c r="I114" s="143"/>
      <c r="J114" s="282"/>
    </row>
    <row r="115" spans="1:10" ht="34.5" customHeight="1" x14ac:dyDescent="0.25">
      <c r="A115" s="207" t="s">
        <v>243</v>
      </c>
      <c r="B115" s="16">
        <v>5020</v>
      </c>
      <c r="C115" s="271">
        <f>SUM(C116:C117)</f>
        <v>95312.666666666657</v>
      </c>
      <c r="D115" s="271">
        <f>SUM(D116:D117)</f>
        <v>95312.666666666657</v>
      </c>
      <c r="E115" s="188">
        <f>D115-C115</f>
        <v>0</v>
      </c>
      <c r="F115" s="262">
        <f t="shared" si="26"/>
        <v>100</v>
      </c>
      <c r="G115" s="271">
        <f>SUM(G116:G117)</f>
        <v>95312.666666666657</v>
      </c>
      <c r="H115" s="271">
        <f>SUM(H116:H117)</f>
        <v>95312.666666666657</v>
      </c>
      <c r="I115" s="188">
        <f>H115-G115</f>
        <v>0</v>
      </c>
      <c r="J115" s="282">
        <f t="shared" ref="J115:J117" si="29">H115/G115*100</f>
        <v>100</v>
      </c>
    </row>
    <row r="116" spans="1:10" x14ac:dyDescent="0.25">
      <c r="A116" s="80" t="s">
        <v>239</v>
      </c>
      <c r="B116" s="53">
        <v>5021</v>
      </c>
      <c r="C116" s="212">
        <f>C110/12</f>
        <v>37844.666666666664</v>
      </c>
      <c r="D116" s="212">
        <f>D110/12</f>
        <v>37844.666666666664</v>
      </c>
      <c r="E116" s="188">
        <f>D116-C116</f>
        <v>0</v>
      </c>
      <c r="F116" s="262">
        <f t="shared" si="26"/>
        <v>100</v>
      </c>
      <c r="G116" s="212">
        <f>G110/12</f>
        <v>37844.666666666664</v>
      </c>
      <c r="H116" s="212">
        <f>H110/12</f>
        <v>37844.666666666664</v>
      </c>
      <c r="I116" s="188">
        <f>H116-G116</f>
        <v>0</v>
      </c>
      <c r="J116" s="282">
        <f t="shared" si="29"/>
        <v>100</v>
      </c>
    </row>
    <row r="117" spans="1:10" ht="25.5" x14ac:dyDescent="0.25">
      <c r="A117" s="80" t="s">
        <v>240</v>
      </c>
      <c r="B117" s="53">
        <v>5022</v>
      </c>
      <c r="C117" s="198">
        <f>C111/12</f>
        <v>57468</v>
      </c>
      <c r="D117" s="198">
        <f>D111/12</f>
        <v>57468</v>
      </c>
      <c r="E117" s="188">
        <f>D117-C117</f>
        <v>0</v>
      </c>
      <c r="F117" s="262">
        <f t="shared" si="26"/>
        <v>100</v>
      </c>
      <c r="G117" s="198">
        <f>G111/12</f>
        <v>57468</v>
      </c>
      <c r="H117" s="198">
        <f>H111/12</f>
        <v>57468</v>
      </c>
      <c r="I117" s="188">
        <f>H117-G117</f>
        <v>0</v>
      </c>
      <c r="J117" s="282">
        <f t="shared" si="29"/>
        <v>100</v>
      </c>
    </row>
    <row r="118" spans="1:10" x14ac:dyDescent="0.25">
      <c r="A118" s="80" t="s">
        <v>309</v>
      </c>
      <c r="B118" s="53" t="s">
        <v>266</v>
      </c>
      <c r="C118" s="270"/>
      <c r="D118" s="270"/>
      <c r="E118" s="272"/>
      <c r="F118" s="262"/>
      <c r="G118" s="270"/>
      <c r="H118" s="270"/>
      <c r="I118" s="272"/>
      <c r="J118" s="282"/>
    </row>
    <row r="119" spans="1:10" x14ac:dyDescent="0.25">
      <c r="A119" s="82" t="s">
        <v>310</v>
      </c>
      <c r="B119" s="53" t="s">
        <v>267</v>
      </c>
      <c r="C119" s="270"/>
      <c r="D119" s="270"/>
      <c r="E119" s="272"/>
      <c r="F119" s="262"/>
      <c r="G119" s="270"/>
      <c r="H119" s="270"/>
      <c r="I119" s="272"/>
      <c r="J119" s="282"/>
    </row>
    <row r="120" spans="1:10" ht="21.75" customHeight="1" x14ac:dyDescent="0.25">
      <c r="A120" s="80" t="s">
        <v>314</v>
      </c>
      <c r="B120" s="53" t="s">
        <v>268</v>
      </c>
      <c r="C120" s="270"/>
      <c r="D120" s="270"/>
      <c r="E120" s="272"/>
      <c r="F120" s="262"/>
      <c r="G120" s="270"/>
      <c r="H120" s="270"/>
      <c r="I120" s="272"/>
      <c r="J120" s="282"/>
    </row>
    <row r="121" spans="1:10" ht="25.5" x14ac:dyDescent="0.25">
      <c r="A121" s="42" t="s">
        <v>80</v>
      </c>
      <c r="B121" s="26">
        <v>5030</v>
      </c>
      <c r="C121" s="216">
        <f>C122+C124</f>
        <v>263062.95999999996</v>
      </c>
      <c r="D121" s="216">
        <f>D122+D124</f>
        <v>263062.95999999996</v>
      </c>
      <c r="E121" s="242">
        <f>E122+E124</f>
        <v>0</v>
      </c>
      <c r="F121" s="241">
        <f t="shared" si="26"/>
        <v>100</v>
      </c>
      <c r="G121" s="216">
        <f>G122+G124</f>
        <v>263062.95999999996</v>
      </c>
      <c r="H121" s="216">
        <f>H122+H124</f>
        <v>263062.95999999996</v>
      </c>
      <c r="I121" s="242">
        <f>I122+I124</f>
        <v>0</v>
      </c>
      <c r="J121" s="283">
        <f t="shared" ref="J121:J124" si="30">H121/G121*100</f>
        <v>100</v>
      </c>
    </row>
    <row r="122" spans="1:10" ht="39" x14ac:dyDescent="0.25">
      <c r="A122" s="43" t="s">
        <v>81</v>
      </c>
      <c r="B122" s="26">
        <v>5040</v>
      </c>
      <c r="C122" s="214">
        <f>C109*5%</f>
        <v>57187.600000000006</v>
      </c>
      <c r="D122" s="214">
        <f>D109*5%</f>
        <v>57187.600000000006</v>
      </c>
      <c r="E122" s="195">
        <f>E109*1.5%</f>
        <v>0</v>
      </c>
      <c r="F122" s="262">
        <f t="shared" si="26"/>
        <v>100</v>
      </c>
      <c r="G122" s="214">
        <f>G109*5%</f>
        <v>57187.600000000006</v>
      </c>
      <c r="H122" s="214">
        <f>H109*5%</f>
        <v>57187.600000000006</v>
      </c>
      <c r="I122" s="195">
        <f>I109*1.5%</f>
        <v>0</v>
      </c>
      <c r="J122" s="282">
        <f t="shared" si="30"/>
        <v>100</v>
      </c>
    </row>
    <row r="123" spans="1:10" ht="40.5" customHeight="1" x14ac:dyDescent="0.25">
      <c r="A123" s="107" t="s">
        <v>82</v>
      </c>
      <c r="B123" s="26">
        <v>5050</v>
      </c>
      <c r="C123" s="214">
        <f>C124</f>
        <v>205875.36</v>
      </c>
      <c r="D123" s="214">
        <f>D124</f>
        <v>205875.36</v>
      </c>
      <c r="E123" s="195">
        <f>E124</f>
        <v>0</v>
      </c>
      <c r="F123" s="262">
        <f t="shared" si="26"/>
        <v>100</v>
      </c>
      <c r="G123" s="214">
        <f>G124</f>
        <v>205875.36</v>
      </c>
      <c r="H123" s="214">
        <f>H124</f>
        <v>205875.36</v>
      </c>
      <c r="I123" s="195">
        <f>I124</f>
        <v>0</v>
      </c>
      <c r="J123" s="282">
        <f t="shared" si="30"/>
        <v>100</v>
      </c>
    </row>
    <row r="124" spans="1:10" x14ac:dyDescent="0.25">
      <c r="A124" s="44" t="s">
        <v>83</v>
      </c>
      <c r="B124" s="32">
        <v>5051</v>
      </c>
      <c r="C124" s="215">
        <f>C109*18%</f>
        <v>205875.36</v>
      </c>
      <c r="D124" s="215">
        <f>D109*18%</f>
        <v>205875.36</v>
      </c>
      <c r="E124" s="221">
        <f>E109*18%</f>
        <v>0</v>
      </c>
      <c r="F124" s="262">
        <f t="shared" si="26"/>
        <v>100</v>
      </c>
      <c r="G124" s="215">
        <f>G109*18%</f>
        <v>205875.36</v>
      </c>
      <c r="H124" s="215">
        <f>H109*18%</f>
        <v>205875.36</v>
      </c>
      <c r="I124" s="221">
        <f>I109*18%</f>
        <v>0</v>
      </c>
      <c r="J124" s="282">
        <f t="shared" si="30"/>
        <v>100</v>
      </c>
    </row>
    <row r="125" spans="1:10" x14ac:dyDescent="0.25">
      <c r="A125" s="44" t="s">
        <v>84</v>
      </c>
      <c r="B125" s="32">
        <v>5052</v>
      </c>
      <c r="C125" s="198">
        <v>0</v>
      </c>
      <c r="D125" s="198">
        <v>1</v>
      </c>
      <c r="E125" s="198">
        <v>1</v>
      </c>
      <c r="F125" s="262"/>
      <c r="G125" s="198">
        <v>0</v>
      </c>
      <c r="H125" s="198">
        <v>1</v>
      </c>
      <c r="I125" s="198">
        <v>1</v>
      </c>
      <c r="J125" s="282"/>
    </row>
    <row r="126" spans="1:10" x14ac:dyDescent="0.25">
      <c r="A126" s="44" t="s">
        <v>85</v>
      </c>
      <c r="B126" s="32">
        <v>5053</v>
      </c>
      <c r="C126" s="270"/>
      <c r="D126" s="270"/>
      <c r="E126" s="270"/>
      <c r="F126" s="262"/>
      <c r="G126" s="270"/>
      <c r="H126" s="270"/>
      <c r="I126" s="270"/>
      <c r="J126" s="282"/>
    </row>
    <row r="127" spans="1:10" x14ac:dyDescent="0.25">
      <c r="A127" s="44"/>
      <c r="B127" s="32" t="s">
        <v>269</v>
      </c>
      <c r="C127" s="270"/>
      <c r="D127" s="270"/>
      <c r="E127" s="270"/>
      <c r="F127" s="262"/>
      <c r="G127" s="270"/>
      <c r="H127" s="270"/>
      <c r="I127" s="270"/>
      <c r="J127" s="282"/>
    </row>
    <row r="128" spans="1:10" x14ac:dyDescent="0.25">
      <c r="A128" s="18" t="s">
        <v>78</v>
      </c>
      <c r="B128" s="26">
        <v>5060</v>
      </c>
      <c r="C128" s="26">
        <v>0</v>
      </c>
      <c r="D128" s="26">
        <v>0</v>
      </c>
      <c r="E128" s="26">
        <v>0</v>
      </c>
      <c r="F128" s="262"/>
      <c r="G128" s="26">
        <v>0</v>
      </c>
      <c r="H128" s="26">
        <v>0</v>
      </c>
      <c r="I128" s="26">
        <v>0</v>
      </c>
      <c r="J128" s="282"/>
    </row>
    <row r="129" spans="1:10" ht="51.75" x14ac:dyDescent="0.25">
      <c r="A129" s="45" t="s">
        <v>86</v>
      </c>
      <c r="B129" s="32">
        <v>5061</v>
      </c>
      <c r="C129" s="26">
        <v>0</v>
      </c>
      <c r="D129" s="26">
        <v>0</v>
      </c>
      <c r="E129" s="26">
        <v>0</v>
      </c>
      <c r="F129" s="262"/>
      <c r="G129" s="26">
        <v>0</v>
      </c>
      <c r="H129" s="26">
        <v>0</v>
      </c>
      <c r="I129" s="26">
        <v>0</v>
      </c>
      <c r="J129" s="282"/>
    </row>
    <row r="130" spans="1:10" ht="26.25" x14ac:dyDescent="0.25">
      <c r="A130" s="45" t="s">
        <v>87</v>
      </c>
      <c r="B130" s="32">
        <v>5062</v>
      </c>
      <c r="C130" s="26">
        <v>0</v>
      </c>
      <c r="D130" s="26">
        <v>0</v>
      </c>
      <c r="E130" s="26">
        <v>0</v>
      </c>
      <c r="F130" s="262"/>
      <c r="G130" s="26">
        <v>0</v>
      </c>
      <c r="H130" s="26">
        <v>0</v>
      </c>
      <c r="I130" s="26">
        <v>0</v>
      </c>
      <c r="J130" s="282"/>
    </row>
    <row r="131" spans="1:10" x14ac:dyDescent="0.25">
      <c r="A131" s="24" t="s">
        <v>88</v>
      </c>
      <c r="B131" s="26"/>
      <c r="C131" s="26">
        <v>0</v>
      </c>
      <c r="D131" s="26">
        <v>0</v>
      </c>
      <c r="E131" s="26">
        <v>0</v>
      </c>
      <c r="F131" s="262"/>
      <c r="G131" s="26">
        <v>0</v>
      </c>
      <c r="H131" s="26">
        <v>0</v>
      </c>
      <c r="I131" s="26">
        <v>0</v>
      </c>
      <c r="J131" s="282"/>
    </row>
    <row r="132" spans="1:10" x14ac:dyDescent="0.25">
      <c r="A132" s="18" t="s">
        <v>71</v>
      </c>
      <c r="B132" s="26">
        <v>5070</v>
      </c>
      <c r="C132" s="26">
        <v>0</v>
      </c>
      <c r="D132" s="26">
        <v>0</v>
      </c>
      <c r="E132" s="26">
        <v>0</v>
      </c>
      <c r="F132" s="262"/>
      <c r="G132" s="26">
        <v>0</v>
      </c>
      <c r="H132" s="26">
        <v>0</v>
      </c>
      <c r="I132" s="26">
        <v>0</v>
      </c>
      <c r="J132" s="282"/>
    </row>
    <row r="133" spans="1:10" x14ac:dyDescent="0.25">
      <c r="A133" s="18" t="s">
        <v>72</v>
      </c>
      <c r="B133" s="26">
        <v>5080</v>
      </c>
      <c r="C133" s="26">
        <v>0</v>
      </c>
      <c r="D133" s="26">
        <v>0</v>
      </c>
      <c r="E133" s="26">
        <v>0</v>
      </c>
      <c r="F133" s="262"/>
      <c r="G133" s="26">
        <v>0</v>
      </c>
      <c r="H133" s="26">
        <v>0</v>
      </c>
      <c r="I133" s="26">
        <v>0</v>
      </c>
      <c r="J133" s="282"/>
    </row>
    <row r="134" spans="1:10" x14ac:dyDescent="0.25">
      <c r="A134" s="62" t="s">
        <v>189</v>
      </c>
      <c r="B134" s="26">
        <v>5090</v>
      </c>
      <c r="C134" s="216">
        <v>377878.66</v>
      </c>
      <c r="D134" s="216">
        <v>377878.66</v>
      </c>
      <c r="E134" s="240">
        <f>D134-C134</f>
        <v>0</v>
      </c>
      <c r="F134" s="241">
        <f t="shared" si="26"/>
        <v>100</v>
      </c>
      <c r="G134" s="216">
        <v>377878.66</v>
      </c>
      <c r="H134" s="216">
        <v>377878.66</v>
      </c>
      <c r="I134" s="240">
        <f>H134-G134</f>
        <v>0</v>
      </c>
      <c r="J134" s="283">
        <f t="shared" ref="J134" si="31">H134/G134*100</f>
        <v>100</v>
      </c>
    </row>
    <row r="136" spans="1:10" x14ac:dyDescent="0.25">
      <c r="A136" s="273" t="s">
        <v>306</v>
      </c>
      <c r="B136" s="36"/>
      <c r="C136" s="36"/>
      <c r="D136" s="313" t="s">
        <v>114</v>
      </c>
      <c r="E136" s="313"/>
      <c r="F136" s="37"/>
      <c r="G136" s="394" t="s">
        <v>305</v>
      </c>
      <c r="H136" s="394"/>
      <c r="I136" s="394"/>
    </row>
    <row r="137" spans="1:10" x14ac:dyDescent="0.25">
      <c r="A137" s="38" t="s">
        <v>69</v>
      </c>
      <c r="B137" s="1"/>
      <c r="C137" s="1"/>
      <c r="D137" s="312" t="s">
        <v>190</v>
      </c>
      <c r="E137" s="312"/>
      <c r="F137" s="38"/>
      <c r="G137" s="312" t="s">
        <v>116</v>
      </c>
      <c r="H137" s="312"/>
      <c r="I137" s="312"/>
    </row>
    <row r="139" spans="1:10" x14ac:dyDescent="0.25">
      <c r="A139" s="274" t="s">
        <v>332</v>
      </c>
    </row>
  </sheetData>
  <mergeCells count="19">
    <mergeCell ref="A101:J101"/>
    <mergeCell ref="D136:E136"/>
    <mergeCell ref="G136:I136"/>
    <mergeCell ref="D137:E137"/>
    <mergeCell ref="G137:I137"/>
    <mergeCell ref="A90:J90"/>
    <mergeCell ref="A2:J2"/>
    <mergeCell ref="A3:J3"/>
    <mergeCell ref="A4:J4"/>
    <mergeCell ref="A5:J5"/>
    <mergeCell ref="A7:A8"/>
    <mergeCell ref="B7:B8"/>
    <mergeCell ref="C7:F7"/>
    <mergeCell ref="G7:J7"/>
    <mergeCell ref="A10:J10"/>
    <mergeCell ref="A11:J11"/>
    <mergeCell ref="A26:J26"/>
    <mergeCell ref="A69:J69"/>
    <mergeCell ref="A81:J81"/>
  </mergeCells>
  <pageMargins left="0.59055118110236227" right="0" top="0" bottom="0" header="0.31496062992125984" footer="0.31496062992125984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фін план</vt:lpstr>
      <vt:lpstr>1_ кап інвестиції</vt:lpstr>
      <vt:lpstr>2_ персонал</vt:lpstr>
      <vt:lpstr>3_майно</vt:lpstr>
      <vt:lpstr>ЗВІТ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Другий</cp:lastModifiedBy>
  <cp:lastPrinted>2026-07-07T10:44:26Z</cp:lastPrinted>
  <dcterms:created xsi:type="dcterms:W3CDTF">2021-10-04T06:32:37Z</dcterms:created>
  <dcterms:modified xsi:type="dcterms:W3CDTF">2026-07-22T10:36:48Z</dcterms:modified>
</cp:coreProperties>
</file>