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BB775D2-7276-440E-8962-7345438A3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2" i="2" l="1"/>
  <c r="C162" i="2"/>
  <c r="D76" i="2"/>
  <c r="D185" i="2"/>
  <c r="D186" i="2"/>
  <c r="D187" i="2"/>
  <c r="D188" i="2"/>
  <c r="D189" i="2"/>
  <c r="D190" i="2"/>
  <c r="D179" i="2"/>
  <c r="G177" i="2"/>
  <c r="H129" i="2" l="1"/>
  <c r="H128" i="2"/>
  <c r="H126" i="2"/>
  <c r="H125" i="2"/>
  <c r="H124" i="2"/>
  <c r="H123" i="2"/>
  <c r="H122" i="2"/>
  <c r="D94" i="2"/>
  <c r="D110" i="2"/>
  <c r="D75" i="2"/>
  <c r="D116" i="2"/>
  <c r="D74" i="2"/>
  <c r="D72" i="2"/>
  <c r="H62" i="2"/>
  <c r="D42" i="2"/>
  <c r="H37" i="2"/>
  <c r="H49" i="2"/>
  <c r="H48" i="2" s="1"/>
  <c r="H42" i="2" s="1"/>
  <c r="F57" i="2"/>
  <c r="E53" i="2"/>
  <c r="F53" i="2"/>
  <c r="D37" i="2"/>
  <c r="G137" i="2"/>
  <c r="G130" i="2"/>
  <c r="G129" i="2"/>
  <c r="G128" i="2"/>
  <c r="G126" i="2"/>
  <c r="G125" i="2"/>
  <c r="G124" i="2"/>
  <c r="G123" i="2"/>
  <c r="G122" i="2"/>
  <c r="G132" i="2" s="1"/>
  <c r="K122" i="2"/>
  <c r="G110" i="2"/>
  <c r="G105" i="2"/>
  <c r="G104" i="2"/>
  <c r="G93" i="2"/>
  <c r="G80" i="2"/>
  <c r="G71" i="2"/>
  <c r="G70" i="2"/>
  <c r="G62" i="2" l="1"/>
  <c r="G49" i="2"/>
  <c r="G48" i="2"/>
  <c r="G42" i="2" s="1"/>
  <c r="G37" i="2"/>
  <c r="C110" i="2"/>
  <c r="G162" i="2" l="1"/>
  <c r="C125" i="2"/>
  <c r="G163" i="2" l="1"/>
  <c r="H177" i="2" l="1"/>
  <c r="D137" i="2"/>
  <c r="H137" i="2"/>
  <c r="H162" i="2" s="1"/>
  <c r="I184" i="2"/>
  <c r="I185" i="2"/>
  <c r="I186" i="2"/>
  <c r="I187" i="2"/>
  <c r="I188" i="2"/>
  <c r="I189" i="2"/>
  <c r="I190" i="2"/>
  <c r="G170" i="2"/>
  <c r="C170" i="2"/>
  <c r="H170" i="2"/>
  <c r="F68" i="2"/>
  <c r="E68" i="2"/>
  <c r="H110" i="2"/>
  <c r="H105" i="2"/>
  <c r="H93" i="2"/>
  <c r="H130" i="2" s="1"/>
  <c r="H132" i="2" s="1"/>
  <c r="H80" i="2"/>
  <c r="H71" i="2"/>
  <c r="J68" i="2"/>
  <c r="I68" i="2"/>
  <c r="D122" i="2"/>
  <c r="C137" i="2"/>
  <c r="E98" i="2"/>
  <c r="H104" i="2" l="1"/>
  <c r="H70" i="2"/>
  <c r="D170" i="2" l="1"/>
  <c r="D184" i="2" s="1"/>
  <c r="C49" i="2"/>
  <c r="C48" i="2" s="1"/>
  <c r="D71" i="2"/>
  <c r="D105" i="2"/>
  <c r="D93" i="2"/>
  <c r="D62" i="2"/>
  <c r="F98" i="2"/>
  <c r="D49" i="2"/>
  <c r="D48" i="2" s="1"/>
  <c r="D126" i="2" l="1"/>
  <c r="D104" i="2"/>
  <c r="D130" i="2"/>
  <c r="C105" i="2"/>
  <c r="C126" i="2" s="1"/>
  <c r="C71" i="2"/>
  <c r="C93" i="2"/>
  <c r="C80" i="2"/>
  <c r="C62" i="2" l="1"/>
  <c r="J87" i="2"/>
  <c r="J190" i="2"/>
  <c r="F190" i="2"/>
  <c r="J189" i="2"/>
  <c r="F189" i="2"/>
  <c r="J188" i="2"/>
  <c r="J187" i="2"/>
  <c r="F187" i="2"/>
  <c r="J186" i="2"/>
  <c r="F185" i="2"/>
  <c r="J184" i="2"/>
  <c r="J183" i="2"/>
  <c r="I183" i="2"/>
  <c r="E183" i="2"/>
  <c r="F183" i="2"/>
  <c r="J182" i="2"/>
  <c r="I182" i="2"/>
  <c r="E182" i="2"/>
  <c r="J181" i="2"/>
  <c r="I181" i="2"/>
  <c r="F181" i="2"/>
  <c r="J180" i="2"/>
  <c r="I180" i="2"/>
  <c r="F180" i="2"/>
  <c r="I179" i="2"/>
  <c r="I178" i="2"/>
  <c r="J176" i="2"/>
  <c r="I176" i="2"/>
  <c r="F176" i="2"/>
  <c r="E176" i="2"/>
  <c r="J175" i="2"/>
  <c r="I175" i="2"/>
  <c r="F175" i="2"/>
  <c r="E175" i="2"/>
  <c r="J174" i="2"/>
  <c r="I174" i="2"/>
  <c r="F174" i="2"/>
  <c r="E174" i="2"/>
  <c r="J173" i="2"/>
  <c r="I173" i="2"/>
  <c r="F173" i="2"/>
  <c r="E173" i="2"/>
  <c r="J172" i="2"/>
  <c r="I172" i="2"/>
  <c r="F172" i="2"/>
  <c r="E172" i="2"/>
  <c r="J171" i="2"/>
  <c r="I171" i="2"/>
  <c r="F171" i="2"/>
  <c r="E171" i="2"/>
  <c r="J170" i="2"/>
  <c r="I170" i="2"/>
  <c r="F170" i="2"/>
  <c r="E170" i="2"/>
  <c r="J140" i="2"/>
  <c r="I140" i="2"/>
  <c r="E140" i="2"/>
  <c r="F140" i="2"/>
  <c r="I137" i="2"/>
  <c r="F137" i="2"/>
  <c r="F131" i="2"/>
  <c r="C130" i="2"/>
  <c r="E130" i="2" s="1"/>
  <c r="D129" i="2"/>
  <c r="C129" i="2"/>
  <c r="C128" i="2"/>
  <c r="I127" i="2"/>
  <c r="F126" i="2"/>
  <c r="D125" i="2"/>
  <c r="F125" i="2" s="1"/>
  <c r="I124" i="2"/>
  <c r="D124" i="2"/>
  <c r="C124" i="2"/>
  <c r="D123" i="2"/>
  <c r="C123" i="2"/>
  <c r="I122" i="2"/>
  <c r="C122" i="2"/>
  <c r="J120" i="2"/>
  <c r="I120" i="2"/>
  <c r="F120" i="2"/>
  <c r="E120" i="2"/>
  <c r="J119" i="2"/>
  <c r="I119" i="2"/>
  <c r="F119" i="2"/>
  <c r="E119" i="2"/>
  <c r="J118" i="2"/>
  <c r="I118" i="2"/>
  <c r="F118" i="2"/>
  <c r="E118" i="2"/>
  <c r="J117" i="2"/>
  <c r="I117" i="2"/>
  <c r="F117" i="2"/>
  <c r="E117" i="2"/>
  <c r="J116" i="2"/>
  <c r="I116" i="2"/>
  <c r="F116" i="2"/>
  <c r="E116" i="2"/>
  <c r="J114" i="2"/>
  <c r="I114" i="2"/>
  <c r="F114" i="2"/>
  <c r="E114" i="2"/>
  <c r="J113" i="2"/>
  <c r="I113" i="2"/>
  <c r="F113" i="2"/>
  <c r="E113" i="2"/>
  <c r="J111" i="2"/>
  <c r="I111" i="2"/>
  <c r="F111" i="2"/>
  <c r="E111" i="2"/>
  <c r="F110" i="2"/>
  <c r="E110" i="2"/>
  <c r="J109" i="2"/>
  <c r="I109" i="2"/>
  <c r="F109" i="2"/>
  <c r="E109" i="2"/>
  <c r="J108" i="2"/>
  <c r="I108" i="2"/>
  <c r="F108" i="2"/>
  <c r="E108" i="2"/>
  <c r="J107" i="2"/>
  <c r="I107" i="2"/>
  <c r="F107" i="2"/>
  <c r="E107" i="2"/>
  <c r="J106" i="2"/>
  <c r="I106" i="2"/>
  <c r="F106" i="2"/>
  <c r="E106" i="2"/>
  <c r="F105" i="2"/>
  <c r="E105" i="2"/>
  <c r="C104" i="2"/>
  <c r="C163" i="2" s="1"/>
  <c r="J103" i="2"/>
  <c r="I103" i="2"/>
  <c r="F103" i="2"/>
  <c r="E103" i="2"/>
  <c r="J102" i="2"/>
  <c r="I102" i="2"/>
  <c r="F102" i="2"/>
  <c r="E102" i="2"/>
  <c r="J97" i="2"/>
  <c r="I97" i="2"/>
  <c r="F97" i="2"/>
  <c r="E97" i="2"/>
  <c r="J95" i="2"/>
  <c r="I95" i="2"/>
  <c r="F95" i="2"/>
  <c r="E95" i="2"/>
  <c r="J94" i="2"/>
  <c r="I94" i="2"/>
  <c r="F94" i="2"/>
  <c r="E94" i="2"/>
  <c r="F93" i="2"/>
  <c r="E93" i="2"/>
  <c r="J91" i="2"/>
  <c r="I91" i="2"/>
  <c r="F91" i="2"/>
  <c r="E91" i="2"/>
  <c r="J90" i="2"/>
  <c r="I90" i="2"/>
  <c r="J89" i="2"/>
  <c r="I89" i="2"/>
  <c r="F89" i="2"/>
  <c r="E89" i="2"/>
  <c r="F87" i="2"/>
  <c r="E87" i="2"/>
  <c r="J85" i="2"/>
  <c r="I85" i="2"/>
  <c r="F85" i="2"/>
  <c r="E85" i="2"/>
  <c r="J83" i="2"/>
  <c r="I83" i="2"/>
  <c r="F83" i="2"/>
  <c r="E83" i="2"/>
  <c r="J82" i="2"/>
  <c r="I82" i="2"/>
  <c r="J81" i="2"/>
  <c r="I81" i="2"/>
  <c r="F81" i="2"/>
  <c r="E81" i="2"/>
  <c r="D80" i="2"/>
  <c r="D70" i="2" s="1"/>
  <c r="J79" i="2"/>
  <c r="I79" i="2"/>
  <c r="F79" i="2"/>
  <c r="E79" i="2"/>
  <c r="J78" i="2"/>
  <c r="I78" i="2"/>
  <c r="F78" i="2"/>
  <c r="E78" i="2"/>
  <c r="J77" i="2"/>
  <c r="I77" i="2"/>
  <c r="F77" i="2"/>
  <c r="E77" i="2"/>
  <c r="F76" i="2"/>
  <c r="E76" i="2"/>
  <c r="J75" i="2"/>
  <c r="I75" i="2"/>
  <c r="F75" i="2"/>
  <c r="E75" i="2"/>
  <c r="J74" i="2"/>
  <c r="I74" i="2"/>
  <c r="F74" i="2"/>
  <c r="E74" i="2"/>
  <c r="J73" i="2"/>
  <c r="J72" i="2"/>
  <c r="I72" i="2"/>
  <c r="F72" i="2"/>
  <c r="E72" i="2"/>
  <c r="F71" i="2"/>
  <c r="E71" i="2"/>
  <c r="C70" i="2"/>
  <c r="J65" i="2"/>
  <c r="I65" i="2"/>
  <c r="F65" i="2"/>
  <c r="E65" i="2"/>
  <c r="J63" i="2"/>
  <c r="I63" i="2"/>
  <c r="F63" i="2"/>
  <c r="E63" i="2"/>
  <c r="I62" i="2"/>
  <c r="J57" i="2"/>
  <c r="I57" i="2"/>
  <c r="E57" i="2"/>
  <c r="J56" i="2"/>
  <c r="I56" i="2"/>
  <c r="F56" i="2"/>
  <c r="E56" i="2"/>
  <c r="J55" i="2"/>
  <c r="I55" i="2"/>
  <c r="F55" i="2"/>
  <c r="E55" i="2"/>
  <c r="J54" i="2"/>
  <c r="I54" i="2"/>
  <c r="F54" i="2"/>
  <c r="E54" i="2"/>
  <c r="J53" i="2"/>
  <c r="I53" i="2"/>
  <c r="J52" i="2"/>
  <c r="I52" i="2"/>
  <c r="F52" i="2"/>
  <c r="E52" i="2"/>
  <c r="F51" i="2"/>
  <c r="E51" i="2"/>
  <c r="J50" i="2"/>
  <c r="I50" i="2"/>
  <c r="F50" i="2"/>
  <c r="E50" i="2"/>
  <c r="J44" i="2"/>
  <c r="I44" i="2"/>
  <c r="F44" i="2"/>
  <c r="E44" i="2"/>
  <c r="J43" i="2"/>
  <c r="I43" i="2"/>
  <c r="F43" i="2"/>
  <c r="E43" i="2"/>
  <c r="C37" i="2"/>
  <c r="D163" i="2" l="1"/>
  <c r="J137" i="2"/>
  <c r="F122" i="2"/>
  <c r="J185" i="2"/>
  <c r="F182" i="2"/>
  <c r="J51" i="2"/>
  <c r="J178" i="2"/>
  <c r="I110" i="2"/>
  <c r="J93" i="2"/>
  <c r="I130" i="2"/>
  <c r="J179" i="2"/>
  <c r="I76" i="2"/>
  <c r="E190" i="2"/>
  <c r="I128" i="2"/>
  <c r="E181" i="2"/>
  <c r="E62" i="2"/>
  <c r="J62" i="2"/>
  <c r="I125" i="2"/>
  <c r="E125" i="2"/>
  <c r="E104" i="2"/>
  <c r="F124" i="2"/>
  <c r="C132" i="2"/>
  <c r="C42" i="2"/>
  <c r="F62" i="2"/>
  <c r="F49" i="2"/>
  <c r="E131" i="2"/>
  <c r="F123" i="2"/>
  <c r="F129" i="2"/>
  <c r="E129" i="2"/>
  <c r="E49" i="2"/>
  <c r="I129" i="2"/>
  <c r="I131" i="2"/>
  <c r="I87" i="2"/>
  <c r="F130" i="2"/>
  <c r="F104" i="2"/>
  <c r="I80" i="2"/>
  <c r="J80" i="2"/>
  <c r="J110" i="2"/>
  <c r="I104" i="2"/>
  <c r="E70" i="2"/>
  <c r="F70" i="2"/>
  <c r="J49" i="2"/>
  <c r="I49" i="2"/>
  <c r="F188" i="2"/>
  <c r="E188" i="2"/>
  <c r="J104" i="2"/>
  <c r="I123" i="2"/>
  <c r="J177" i="2"/>
  <c r="E185" i="2"/>
  <c r="E187" i="2"/>
  <c r="E189" i="2"/>
  <c r="I51" i="2"/>
  <c r="J76" i="2"/>
  <c r="E122" i="2"/>
  <c r="I105" i="2"/>
  <c r="E124" i="2"/>
  <c r="E137" i="2"/>
  <c r="F178" i="2"/>
  <c r="J71" i="2"/>
  <c r="F80" i="2"/>
  <c r="J105" i="2"/>
  <c r="E126" i="2"/>
  <c r="D128" i="2"/>
  <c r="E80" i="2"/>
  <c r="I93" i="2"/>
  <c r="E123" i="2"/>
  <c r="E180" i="2"/>
  <c r="D132" i="2" l="1"/>
  <c r="F48" i="2"/>
  <c r="F42" i="2"/>
  <c r="I71" i="2"/>
  <c r="E48" i="2"/>
  <c r="J48" i="2"/>
  <c r="I48" i="2"/>
  <c r="I126" i="2"/>
  <c r="I132" i="2"/>
  <c r="F128" i="2"/>
  <c r="E128" i="2"/>
  <c r="F163" i="2"/>
  <c r="E163" i="2"/>
  <c r="C177" i="2"/>
  <c r="E178" i="2"/>
  <c r="J70" i="2"/>
  <c r="H163" i="2"/>
  <c r="I70" i="2"/>
  <c r="I177" i="2"/>
  <c r="F132" i="2" l="1"/>
  <c r="K132" i="2"/>
  <c r="E132" i="2"/>
  <c r="E42" i="2"/>
  <c r="J163" i="2"/>
  <c r="I163" i="2"/>
  <c r="J42" i="2"/>
  <c r="I42" i="2"/>
  <c r="F162" i="2" l="1"/>
  <c r="E162" i="2"/>
  <c r="J162" i="2"/>
  <c r="I162" i="2"/>
  <c r="E127" i="2" l="1"/>
  <c r="F127" i="2"/>
  <c r="F186" i="2"/>
  <c r="E179" i="2"/>
  <c r="F179" i="2"/>
  <c r="D177" i="2"/>
  <c r="F177" i="2" s="1"/>
  <c r="E177" i="2" l="1"/>
  <c r="E184" i="2"/>
  <c r="E186" i="2"/>
  <c r="F184" i="2"/>
</calcChain>
</file>

<file path=xl/sharedStrings.xml><?xml version="1.0" encoding="utf-8"?>
<sst xmlns="http://schemas.openxmlformats.org/spreadsheetml/2006/main" count="272" uniqueCount="216">
  <si>
    <t>Додаток 1.7.</t>
  </si>
  <si>
    <t>ЗВІТ ПРО ВИКОНАННЯ ФІНАНСОВОГО ПЛАНУ</t>
  </si>
  <si>
    <t>(назва підприємства)</t>
  </si>
  <si>
    <t>грн.</t>
  </si>
  <si>
    <t>Показники </t>
  </si>
  <si>
    <t>Код рядка</t>
  </si>
  <si>
    <t>Звітний період наростаючим підсумком з початку року</t>
  </si>
  <si>
    <t>план</t>
  </si>
  <si>
    <t>факт</t>
  </si>
  <si>
    <t>відхилення, +/-            (ст.4 - ст.3)</t>
  </si>
  <si>
    <t>відхилення, %  (ст.4/ст.3)х100</t>
  </si>
  <si>
    <t>відхилення, +/-            (ст.8 - ст.7)</t>
  </si>
  <si>
    <t>відхилення, %  (ст.8/ст.7)х100</t>
  </si>
  <si>
    <t>1 </t>
  </si>
  <si>
    <t>2 </t>
  </si>
  <si>
    <t>І. Формування фінансових результатів</t>
  </si>
  <si>
    <t>І.І.Доходи</t>
  </si>
  <si>
    <t>Залишок коштів на початок періоду</t>
  </si>
  <si>
    <t xml:space="preserve">Цільове фінансування </t>
  </si>
  <si>
    <t>Чистий рух коштів від операційної діяльності</t>
  </si>
  <si>
    <t>Чистий рух коштів від інвестиційної діяльності </t>
  </si>
  <si>
    <t>Чистий рух коштів від фінансової діяльності</t>
  </si>
  <si>
    <t>Надходження (дохід, виручка) від реалізації продукції (товарів, робіт, послуг), в т.ч.:</t>
  </si>
  <si>
    <t>Дохід (виручка) від реалізації продукції (товарів, робіт, послуг)</t>
  </si>
  <si>
    <t>Дохід за державною програмою медичних гарантій</t>
  </si>
  <si>
    <t>Дохід за рахунок трансфертів з інших місцевих бюдетів</t>
  </si>
  <si>
    <t>Дохід з державного (обласного) бюджету за цільовими програмами, в т.ч.:</t>
  </si>
  <si>
    <t>…</t>
  </si>
  <si>
    <t>1041…</t>
  </si>
  <si>
    <t>Дохід з місцевого бюджету за цільовими програмами, в т.ч.:</t>
  </si>
  <si>
    <t>за програмою фінансової підтримки, в т.ч.:</t>
  </si>
  <si>
    <t xml:space="preserve">    на покриття вартості комунальних послуг та енергоносіїв </t>
  </si>
  <si>
    <t>1051/1</t>
  </si>
  <si>
    <t xml:space="preserve">на окремі заходи по реалізації місцевих програм,  в т.ч.: (розшифрувати) </t>
  </si>
  <si>
    <t>1052/1…</t>
  </si>
  <si>
    <t>Інші доходи, т.ч.: (розшифрувати)</t>
  </si>
  <si>
    <t>1061…</t>
  </si>
  <si>
    <t>Інші доходи від операційної діяльності, в т.ч.:</t>
  </si>
  <si>
    <t>дохід від оренди активів</t>
  </si>
  <si>
    <t>дохід від реалізації майна</t>
  </si>
  <si>
    <t>надходження коштів як компенсація орендарем комунальних послуг</t>
  </si>
  <si>
    <t>дохід від одержаних грантів та субсідій</t>
  </si>
  <si>
    <t>благодійні внески від громадян та організацій тощо</t>
  </si>
  <si>
    <t xml:space="preserve">інші доходи </t>
  </si>
  <si>
    <t>І.ІІ. Видатки</t>
  </si>
  <si>
    <t>Собівартість реалізованої продукції (товарів, робіт, послуг), у тому числі:</t>
  </si>
  <si>
    <t>Матеріальні витрати , в т.ч.:</t>
  </si>
  <si>
    <t>медикаменти та перев'язувальні матеріали</t>
  </si>
  <si>
    <t xml:space="preserve">для пільгової категорії населення </t>
  </si>
  <si>
    <t>1111/1</t>
  </si>
  <si>
    <t>продукти харчування</t>
  </si>
  <si>
    <t>запасні частини до транспортних засобів</t>
  </si>
  <si>
    <t>господарчі/будівельні  товари та інвентар, в т.ч.:</t>
  </si>
  <si>
    <t>малоцінні товари</t>
  </si>
  <si>
    <t>1114/1</t>
  </si>
  <si>
    <t>витрати на паливо-мастильні матеріали</t>
  </si>
  <si>
    <t xml:space="preserve">інші витрати </t>
  </si>
  <si>
    <t>Витрати на комунальні послуги та енергоносії, в т.ч.:</t>
  </si>
  <si>
    <t>витрати на електроенергію, в т.ч.:</t>
  </si>
  <si>
    <t>за рахунок відшкодування</t>
  </si>
  <si>
    <t>витрати на водопостачання та водовідведення, в т.ч.:</t>
  </si>
  <si>
    <t>витрати на природний газ</t>
  </si>
  <si>
    <t>оплата інших енергоносіїв та інших комунальних послуг</t>
  </si>
  <si>
    <t>витрати на теплопостачання</t>
  </si>
  <si>
    <t>витрати на вивіз ТВП, нечистот</t>
  </si>
  <si>
    <t>Оплата послуг (крім комунальних), в .ч.:</t>
  </si>
  <si>
    <t>витрати, що здійснюються для підтримання об’єкта в робочому стані (проведення ремонту, технічного огляду, нагляду, обслуговування,  організаційно-технічні послуги, консультаційні та інформаційні послуги, витрати на охорону праці загальногосподарського персоналу, витрати на страхові послуги тощо)</t>
  </si>
  <si>
    <t>витрати на ремонт авто</t>
  </si>
  <si>
    <t>витрати на відрядження</t>
  </si>
  <si>
    <t>виплата пенсій і допомоги</t>
  </si>
  <si>
    <t>інші виплати населенню</t>
  </si>
  <si>
    <t>виплати лікарям-інтернем</t>
  </si>
  <si>
    <t>витрати по виконанню цільових програм</t>
  </si>
  <si>
    <t>інші витрати (розшифрувати)</t>
  </si>
  <si>
    <t>Витрати на оплату праці</t>
  </si>
  <si>
    <t>Відрахування на соціальні заходи</t>
  </si>
  <si>
    <t>Адміністративні витрати, в т.ч.:</t>
  </si>
  <si>
    <t>Матеріальні витрати, в т.ч.</t>
  </si>
  <si>
    <t>предмети, матеріали, обладнання та інвентар у т. ч. офісне приладдя та устаткування, витрати на канцтовари,  тощо</t>
  </si>
  <si>
    <t>Витрати на запасні частини до транспортних засобів та паливно мастильні</t>
  </si>
  <si>
    <t>Господарчі та будівельні  товари та інвентар, в т.ч.:</t>
  </si>
  <si>
    <t>1313/2</t>
  </si>
  <si>
    <t>витрати на службові відрядження</t>
  </si>
  <si>
    <t>витрати на зв'язок та інтернет</t>
  </si>
  <si>
    <t>витрати на обслуговування орг. техніки</t>
  </si>
  <si>
    <t>витрати на культурно-масові заходи</t>
  </si>
  <si>
    <t>Витрати на комунальні послуги та енергоносії</t>
  </si>
  <si>
    <t>ІІ. Елементи операційних витрат</t>
  </si>
  <si>
    <t>Витрати на оплату праці, в т.ч.:</t>
  </si>
  <si>
    <t>сума рядків 1140,1340</t>
  </si>
  <si>
    <t>у т.ч. за рахунок місцевого бюджету</t>
  </si>
  <si>
    <t>сума рядків 1150,1350</t>
  </si>
  <si>
    <t>Матеріальні затрати</t>
  </si>
  <si>
    <t>сума рядків 1110,1310</t>
  </si>
  <si>
    <t>сума рядків 1120,1330</t>
  </si>
  <si>
    <t>Інші операційні витрати</t>
  </si>
  <si>
    <t>сума рядків 1130,1320</t>
  </si>
  <si>
    <t>РАЗОМ (сума рядків 2000,2010,2020,2030,2040)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</si>
  <si>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</si>
  <si>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</si>
  <si>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</si>
  <si>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дохід з інших джерел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</si>
  <si>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</si>
  <si>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</si>
  <si>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</si>
  <si>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</si>
  <si>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</si>
  <si>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</si>
  <si>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</si>
  <si>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</si>
  <si>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</si>
  <si>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</si>
  <si>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</si>
  <si>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</si>
  <si>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</si>
  <si>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</si>
  <si>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</si>
  <si>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V. Фінансовий результат діяльності</t>
  </si>
  <si>
    <t>Усього доходів (сума рядків 0100, 1000, 3000, 4000)</t>
  </si>
  <si>
    <t>Усього витрат (сума рядків 1100, 1300, 1500, 1600, 1700, 3100, 4020)</t>
  </si>
  <si>
    <t>Нерозподілені доходи</t>
  </si>
  <si>
    <t xml:space="preserve">Чистий фінансовий результат,
у тому числі:
</t>
  </si>
  <si>
    <t>прибуток</t>
  </si>
  <si>
    <t>збиток</t>
  </si>
  <si>
    <t>VІ. Додаткова інформація</t>
  </si>
  <si>
    <t>Дані про персонал та витрати на оплату праці</t>
  </si>
  <si>
    <t xml:space="preserve">Середня кількість працівників
(штатних працівників, зовнішніх сумісників та працівників, які працюють
за цивільно-правовими договорами), у тому числі:
</t>
  </si>
  <si>
    <t>адміністративно-управлінський персонал</t>
  </si>
  <si>
    <t>лікарській персонал</t>
  </si>
  <si>
    <t>спеціалісти-немедики</t>
  </si>
  <si>
    <t>фахівці з базовою та неповною вищою медичною освітою</t>
  </si>
  <si>
    <t>молодший медичний персонал</t>
  </si>
  <si>
    <t>інший персонал</t>
  </si>
  <si>
    <t>Витрати на оплату праці (грн.), усього, в тому числі:</t>
  </si>
  <si>
    <t xml:space="preserve">Середньомісячні витрати на оплату праці
одного працівника (грн), усього, у тому числі:
</t>
  </si>
  <si>
    <t>Заборгованість перед працівниками за заробітною платою</t>
  </si>
  <si>
    <t>Відомості про заборгованість</t>
  </si>
  <si>
    <t>Дебіторська заборгованість</t>
  </si>
  <si>
    <t>Кредиторська заборгованість</t>
  </si>
  <si>
    <t>Вартість основних засобів</t>
  </si>
  <si>
    <t>VІІ. Коефіцієнтний аналіз</t>
  </si>
  <si>
    <t>Питома вага доходу з місцевого бюджету у загальних доходах підприємства (%),  (рядок 1050/рядок 5000)х100</t>
  </si>
  <si>
    <t>х</t>
  </si>
  <si>
    <t>Питома вага комунальних витрат у загальних видатках підприємства (%),  ((рядок 1130+1140+1380)/рядок 5010))х100</t>
  </si>
  <si>
    <t>Питома вага капітальних видатків у загальних видатках підприємства (%),  (рядок 3100/рядок 5010)х100</t>
  </si>
  <si>
    <t>Питома вага сумарного ФОП з нарахуваннями у загальних  видатках підприємства (%),  ((рядок 2000+2010)/рядок 5010))х100</t>
  </si>
  <si>
    <t>Комунельне некомерційне підприємство «П'ятихатська центральна міська лікарня» П'ятихатської міської ради</t>
  </si>
  <si>
    <t>на оплату праці</t>
  </si>
  <si>
    <t xml:space="preserve"> на соціальні заходи</t>
  </si>
  <si>
    <t>на предмети, матеріали, обладнання та інвентар</t>
  </si>
  <si>
    <t>на продукти харчуванння</t>
  </si>
  <si>
    <t>на медикаменти та перев'язувальні матеріали</t>
  </si>
  <si>
    <t>1051/2</t>
  </si>
  <si>
    <t>1051/3</t>
  </si>
  <si>
    <t>1051/4</t>
  </si>
  <si>
    <t>1051/5</t>
  </si>
  <si>
    <t>1051/6</t>
  </si>
  <si>
    <t>1051/7</t>
  </si>
  <si>
    <t>на оплату послуг (крім комунальних)</t>
  </si>
  <si>
    <t>витрати на придбання та супровід програмного забезпечення</t>
  </si>
  <si>
    <t>1326/1</t>
  </si>
  <si>
    <t>В.о. директора</t>
  </si>
  <si>
    <t>Головний бухгалтер</t>
  </si>
  <si>
    <t>________________ __________</t>
  </si>
  <si>
    <t>"     "                                  р.</t>
  </si>
  <si>
    <t>М.П.</t>
  </si>
  <si>
    <t>Проект</t>
  </si>
  <si>
    <t>Затверджений</t>
  </si>
  <si>
    <t>Уточнений</t>
  </si>
  <si>
    <t>Х</t>
  </si>
  <si>
    <t>зробити позначку "Х"</t>
  </si>
  <si>
    <t>Коди</t>
  </si>
  <si>
    <t xml:space="preserve">Підприємство  </t>
  </si>
  <si>
    <t>Комуналене некомерційне підприємство "П'ятихатська центральна міська лікарня" П'ятихатської міської ради</t>
  </si>
  <si>
    <t xml:space="preserve">за ЄДРПОУ </t>
  </si>
  <si>
    <t>01989088</t>
  </si>
  <si>
    <t xml:space="preserve">Організаційно-правова форма </t>
  </si>
  <si>
    <t>комунальне</t>
  </si>
  <si>
    <t>за КОПФГ</t>
  </si>
  <si>
    <t>Територія</t>
  </si>
  <si>
    <t>м.П'ятихатки</t>
  </si>
  <si>
    <t>за КОАТУУ</t>
  </si>
  <si>
    <r>
      <t xml:space="preserve">Орган управління  </t>
    </r>
    <r>
      <rPr>
        <b/>
        <i/>
        <sz val="10"/>
        <rFont val="Times New Roman"/>
        <family val="1"/>
        <charset val="204"/>
      </rPr>
      <t xml:space="preserve"> </t>
    </r>
  </si>
  <si>
    <t>Міська рада</t>
  </si>
  <si>
    <t>за СПОДУ</t>
  </si>
  <si>
    <t xml:space="preserve">Галузь     </t>
  </si>
  <si>
    <t>Охорона здоров'я</t>
  </si>
  <si>
    <t>за ЗКГНГ</t>
  </si>
  <si>
    <t xml:space="preserve">Вид економічної діяльності    </t>
  </si>
  <si>
    <t>Загальна медицина</t>
  </si>
  <si>
    <t xml:space="preserve">за  КВЕД  </t>
  </si>
  <si>
    <t>86.21</t>
  </si>
  <si>
    <t>Одиниця виміру, грн.</t>
  </si>
  <si>
    <t>грн</t>
  </si>
  <si>
    <t>Стандарти звітності П(с)БОУ</t>
  </si>
  <si>
    <t>Форма власності</t>
  </si>
  <si>
    <t>комунальна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</si>
  <si>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</si>
  <si>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</si>
  <si>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</si>
  <si>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>52100 Дніпропетровська область, Кам'янський район, місто П'ятихатки, вул. Свободи, будинок 13</t>
  </si>
  <si>
    <t xml:space="preserve">Телефон </t>
  </si>
  <si>
    <t>Керівник</t>
  </si>
  <si>
    <t>"ЗАТВЕРДЖЕНО"</t>
  </si>
  <si>
    <t xml:space="preserve">Рішення  сесії </t>
  </si>
  <si>
    <t>П'ятихатської міської ради</t>
  </si>
  <si>
    <t>від                                  року  №</t>
  </si>
  <si>
    <t>1051/8</t>
  </si>
  <si>
    <t>на інші виплати населенню</t>
  </si>
  <si>
    <t>Любов ЯКУШЕВА</t>
  </si>
  <si>
    <t xml:space="preserve">на придбання предметів та обладнання багатострокового користування </t>
  </si>
  <si>
    <t xml:space="preserve">   </t>
  </si>
  <si>
    <t>Віталій ІЛЮЩЕНКО</t>
  </si>
  <si>
    <t>за _1 півріччя____ 2026__ рік</t>
  </si>
  <si>
    <t>Звітний період (__1 півріччя__ 2026_ року)</t>
  </si>
  <si>
    <t>Секретар міської ради                        Вікторія НАЗАРЕНКО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</si>
</sst>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₴_-;\-* #,##0.00\ _₴_-;_-* &quot;-&quot;??\ _₴_-;_-@_-"/>
    <numFmt numFmtId="165" formatCode="0000"/>
    <numFmt numFmtId="166" formatCode="#,##0.000"/>
    <numFmt numFmtId="167" formatCode="#,##0.0"/>
    <numFmt numFmtId="168" formatCode="0000.00"/>
    <numFmt numFmtId="169" formatCode="_-* #,##0.0\ _₴_-;\-* #,##0.0\ _₴_-;_-* &quot;-&quot;??\ _₴_-;_-@_-"/>
    <numFmt numFmtId="170" formatCode="0.0"/>
    <numFmt numFmtId="171" formatCode="#,##0.00_ ;\-#,##0.00\ "/>
    <numFmt numFmtId="172" formatCode="0.000"/>
    <numFmt numFmtId="173" formatCode="_-* #,##0.000\ _₴_-;\-* #,##0.000\ _₴_-;_-* &quot;-&quot;???\ _₴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20" fillId="0" borderId="0"/>
    <xf numFmtId="164" fontId="22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0" applyFont="1" applyAlignment="1">
      <alignment horizontal="right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5" fillId="2" borderId="2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165" fontId="8" fillId="0" borderId="4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5" fontId="9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right" wrapText="1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 wrapText="1"/>
    </xf>
    <xf numFmtId="0" fontId="11" fillId="5" borderId="1" xfId="0" applyFont="1" applyFill="1" applyBorder="1" applyAlignment="1">
      <alignment wrapText="1"/>
    </xf>
    <xf numFmtId="0" fontId="13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wrapText="1"/>
    </xf>
    <xf numFmtId="0" fontId="15" fillId="6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right" vertical="center" wrapText="1"/>
    </xf>
    <xf numFmtId="2" fontId="13" fillId="4" borderId="1" xfId="0" applyNumberFormat="1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9" fillId="2" borderId="7" xfId="0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 indent="1"/>
    </xf>
    <xf numFmtId="0" fontId="8" fillId="7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0" borderId="0" xfId="2"/>
    <xf numFmtId="0" fontId="14" fillId="0" borderId="10" xfId="0" applyFont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vertic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1" fontId="0" fillId="0" borderId="0" xfId="0" applyNumberFormat="1" applyAlignment="1">
      <alignment wrapText="1"/>
    </xf>
    <xf numFmtId="168" fontId="21" fillId="4" borderId="1" xfId="0" applyNumberFormat="1" applyFont="1" applyFill="1" applyBorder="1" applyAlignment="1">
      <alignment horizontal="center" vertical="center" wrapText="1"/>
    </xf>
    <xf numFmtId="168" fontId="8" fillId="0" borderId="4" xfId="0" applyNumberFormat="1" applyFont="1" applyBorder="1" applyAlignment="1">
      <alignment horizontal="center" vertical="center" wrapText="1"/>
    </xf>
    <xf numFmtId="168" fontId="21" fillId="0" borderId="1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7" xfId="0" applyNumberFormat="1" applyFont="1" applyBorder="1" applyAlignment="1">
      <alignment horizontal="center" vertical="center" wrapText="1"/>
    </xf>
    <xf numFmtId="168" fontId="21" fillId="5" borderId="1" xfId="0" applyNumberFormat="1" applyFont="1" applyFill="1" applyBorder="1" applyAlignment="1">
      <alignment horizontal="center" vertical="center" wrapText="1"/>
    </xf>
    <xf numFmtId="168" fontId="14" fillId="2" borderId="1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8" fontId="21" fillId="4" borderId="1" xfId="0" applyNumberFormat="1" applyFont="1" applyFill="1" applyBorder="1" applyAlignment="1">
      <alignment horizontal="center" vertical="center"/>
    </xf>
    <xf numFmtId="168" fontId="14" fillId="4" borderId="1" xfId="0" applyNumberFormat="1" applyFont="1" applyFill="1" applyBorder="1" applyAlignment="1">
      <alignment horizontal="center" vertical="center"/>
    </xf>
    <xf numFmtId="168" fontId="5" fillId="0" borderId="5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/>
    </xf>
    <xf numFmtId="2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/>
    </xf>
    <xf numFmtId="164" fontId="17" fillId="0" borderId="1" xfId="3" applyFont="1" applyBorder="1" applyAlignment="1">
      <alignment horizontal="center"/>
    </xf>
    <xf numFmtId="164" fontId="17" fillId="0" borderId="1" xfId="3" applyFont="1" applyBorder="1"/>
    <xf numFmtId="2" fontId="17" fillId="0" borderId="1" xfId="0" applyNumberFormat="1" applyFont="1" applyBorder="1"/>
    <xf numFmtId="2" fontId="2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wrapText="1"/>
    </xf>
    <xf numFmtId="2" fontId="13" fillId="4" borderId="1" xfId="0" applyNumberFormat="1" applyFont="1" applyFill="1" applyBorder="1" applyAlignment="1">
      <alignment wrapText="1"/>
    </xf>
    <xf numFmtId="170" fontId="0" fillId="0" borderId="0" xfId="0" applyNumberFormat="1"/>
    <xf numFmtId="170" fontId="6" fillId="2" borderId="0" xfId="1" applyNumberFormat="1" applyFont="1" applyFill="1" applyAlignment="1">
      <alignment horizontal="center"/>
    </xf>
    <xf numFmtId="170" fontId="5" fillId="2" borderId="1" xfId="1" applyNumberFormat="1" applyFont="1" applyFill="1" applyBorder="1" applyAlignment="1">
      <alignment horizontal="center" vertical="center" wrapText="1"/>
    </xf>
    <xf numFmtId="170" fontId="5" fillId="2" borderId="2" xfId="1" applyNumberFormat="1" applyFont="1" applyFill="1" applyBorder="1" applyAlignment="1">
      <alignment horizontal="center" vertical="center" wrapText="1"/>
    </xf>
    <xf numFmtId="170" fontId="8" fillId="0" borderId="5" xfId="0" applyNumberFormat="1" applyFont="1" applyBorder="1" applyAlignment="1">
      <alignment horizontal="center" vertical="center" wrapText="1"/>
    </xf>
    <xf numFmtId="170" fontId="8" fillId="0" borderId="2" xfId="0" applyNumberFormat="1" applyFont="1" applyBorder="1" applyAlignment="1">
      <alignment horizontal="center" vertical="center" wrapText="1"/>
    </xf>
    <xf numFmtId="170" fontId="8" fillId="0" borderId="6" xfId="0" applyNumberFormat="1" applyFont="1" applyBorder="1" applyAlignment="1">
      <alignment horizontal="center" vertical="center" wrapText="1"/>
    </xf>
    <xf numFmtId="170" fontId="8" fillId="0" borderId="1" xfId="0" applyNumberFormat="1" applyFont="1" applyBorder="1" applyAlignment="1">
      <alignment horizontal="center" vertical="center" wrapText="1"/>
    </xf>
    <xf numFmtId="170" fontId="8" fillId="3" borderId="2" xfId="0" applyNumberFormat="1" applyFont="1" applyFill="1" applyBorder="1" applyAlignment="1">
      <alignment horizontal="center" vertical="center" wrapText="1"/>
    </xf>
    <xf numFmtId="170" fontId="13" fillId="4" borderId="1" xfId="0" applyNumberFormat="1" applyFont="1" applyFill="1" applyBorder="1" applyAlignment="1">
      <alignment horizontal="center" wrapText="1"/>
    </xf>
    <xf numFmtId="170" fontId="17" fillId="0" borderId="1" xfId="0" applyNumberFormat="1" applyFont="1" applyBorder="1"/>
    <xf numFmtId="170" fontId="17" fillId="0" borderId="1" xfId="3" applyNumberFormat="1" applyFont="1" applyBorder="1"/>
    <xf numFmtId="170" fontId="17" fillId="0" borderId="1" xfId="3" applyNumberFormat="1" applyFont="1" applyBorder="1" applyAlignment="1">
      <alignment horizontal="center"/>
    </xf>
    <xf numFmtId="170" fontId="19" fillId="0" borderId="1" xfId="0" applyNumberFormat="1" applyFont="1" applyBorder="1" applyAlignment="1">
      <alignment horizontal="center" vertical="center"/>
    </xf>
    <xf numFmtId="170" fontId="14" fillId="0" borderId="0" xfId="0" applyNumberFormat="1" applyFont="1" applyAlignment="1">
      <alignment horizontal="left" vertical="center"/>
    </xf>
    <xf numFmtId="169" fontId="13" fillId="4" borderId="1" xfId="3" applyNumberFormat="1" applyFont="1" applyFill="1" applyBorder="1" applyAlignment="1">
      <alignment horizontal="center" wrapText="1"/>
    </xf>
    <xf numFmtId="164" fontId="17" fillId="0" borderId="1" xfId="0" applyNumberFormat="1" applyFont="1" applyBorder="1"/>
    <xf numFmtId="171" fontId="14" fillId="4" borderId="1" xfId="3" applyNumberFormat="1" applyFont="1" applyFill="1" applyBorder="1" applyAlignment="1">
      <alignment horizontal="center" vertical="center" wrapText="1"/>
    </xf>
    <xf numFmtId="171" fontId="17" fillId="0" borderId="1" xfId="3" applyNumberFormat="1" applyFont="1" applyBorder="1" applyAlignment="1">
      <alignment horizontal="center"/>
    </xf>
    <xf numFmtId="171" fontId="17" fillId="0" borderId="1" xfId="0" applyNumberFormat="1" applyFont="1" applyBorder="1"/>
    <xf numFmtId="172" fontId="21" fillId="4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70" fontId="8" fillId="3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68" fontId="5" fillId="4" borderId="7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right" wrapText="1"/>
    </xf>
    <xf numFmtId="166" fontId="5" fillId="3" borderId="1" xfId="0" applyNumberFormat="1" applyFont="1" applyFill="1" applyBorder="1" applyAlignment="1">
      <alignment horizontal="center" vertical="center" wrapText="1"/>
    </xf>
    <xf numFmtId="167" fontId="5" fillId="3" borderId="1" xfId="0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168" fontId="8" fillId="5" borderId="1" xfId="0" applyNumberFormat="1" applyFont="1" applyFill="1" applyBorder="1" applyAlignment="1">
      <alignment horizontal="center" vertical="center" wrapText="1"/>
    </xf>
    <xf numFmtId="168" fontId="8" fillId="4" borderId="7" xfId="0" applyNumberFormat="1" applyFont="1" applyFill="1" applyBorder="1" applyAlignment="1">
      <alignment horizontal="center" vertical="center" wrapText="1"/>
    </xf>
    <xf numFmtId="170" fontId="8" fillId="4" borderId="6" xfId="0" applyNumberFormat="1" applyFont="1" applyFill="1" applyBorder="1" applyAlignment="1">
      <alignment horizontal="center" vertical="center" wrapText="1"/>
    </xf>
    <xf numFmtId="168" fontId="8" fillId="4" borderId="1" xfId="0" applyNumberFormat="1" applyFont="1" applyFill="1" applyBorder="1" applyAlignment="1">
      <alignment horizontal="center" vertical="center" wrapText="1"/>
    </xf>
    <xf numFmtId="170" fontId="8" fillId="4" borderId="1" xfId="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170" fontId="5" fillId="4" borderId="2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170" fontId="8" fillId="4" borderId="2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Alignment="1">
      <alignment vertical="center" wrapText="1"/>
    </xf>
    <xf numFmtId="2" fontId="0" fillId="4" borderId="0" xfId="0" applyNumberFormat="1" applyFill="1"/>
    <xf numFmtId="0" fontId="0" fillId="4" borderId="0" xfId="0" applyFill="1"/>
    <xf numFmtId="0" fontId="14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4" fillId="8" borderId="0" xfId="2" applyFont="1" applyFill="1" applyAlignment="1">
      <alignment horizontal="center" vertical="center"/>
    </xf>
    <xf numFmtId="0" fontId="14" fillId="9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0" fontId="23" fillId="0" borderId="0" xfId="2" applyFont="1" applyAlignment="1">
      <alignment horizontal="left"/>
    </xf>
    <xf numFmtId="0" fontId="14" fillId="0" borderId="12" xfId="2" applyFont="1" applyBorder="1" applyAlignment="1">
      <alignment horizontal="left" vertical="center" wrapText="1"/>
    </xf>
    <xf numFmtId="0" fontId="14" fillId="4" borderId="14" xfId="2" applyFont="1" applyFill="1" applyBorder="1" applyAlignment="1">
      <alignment vertical="center" wrapText="1"/>
    </xf>
    <xf numFmtId="0" fontId="14" fillId="4" borderId="13" xfId="2" applyFont="1" applyFill="1" applyBorder="1" applyAlignment="1">
      <alignment vertical="center"/>
    </xf>
    <xf numFmtId="0" fontId="14" fillId="4" borderId="14" xfId="2" applyFont="1" applyFill="1" applyBorder="1" applyAlignment="1">
      <alignment vertical="center"/>
    </xf>
    <xf numFmtId="0" fontId="14" fillId="4" borderId="13" xfId="2" applyFont="1" applyFill="1" applyBorder="1" applyAlignment="1">
      <alignment vertical="center" wrapText="1"/>
    </xf>
    <xf numFmtId="0" fontId="14" fillId="4" borderId="16" xfId="2" applyFont="1" applyFill="1" applyBorder="1" applyAlignment="1">
      <alignment vertical="center" wrapText="1"/>
    </xf>
    <xf numFmtId="49" fontId="14" fillId="0" borderId="0" xfId="0" applyNumberFormat="1" applyFont="1" applyAlignment="1">
      <alignment horizontal="center" vertical="center" wrapText="1" shrinkToFit="1"/>
    </xf>
    <xf numFmtId="0" fontId="13" fillId="0" borderId="0" xfId="0" applyFont="1"/>
    <xf numFmtId="4" fontId="0" fillId="4" borderId="0" xfId="0" applyNumberFormat="1" applyFill="1"/>
    <xf numFmtId="0" fontId="13" fillId="5" borderId="0" xfId="0" applyFont="1" applyFill="1"/>
    <xf numFmtId="0" fontId="23" fillId="4" borderId="0" xfId="2" applyFont="1" applyFill="1" applyAlignment="1">
      <alignment horizontal="left"/>
    </xf>
    <xf numFmtId="0" fontId="14" fillId="4" borderId="11" xfId="2" applyFont="1" applyFill="1" applyBorder="1" applyAlignment="1">
      <alignment vertical="center"/>
    </xf>
    <xf numFmtId="0" fontId="14" fillId="4" borderId="15" xfId="2" applyFont="1" applyFill="1" applyBorder="1" applyAlignment="1">
      <alignment vertical="center"/>
    </xf>
    <xf numFmtId="0" fontId="14" fillId="4" borderId="17" xfId="2" applyFont="1" applyFill="1" applyBorder="1" applyAlignment="1">
      <alignment vertical="center"/>
    </xf>
    <xf numFmtId="0" fontId="14" fillId="4" borderId="11" xfId="2" applyFont="1" applyFill="1" applyBorder="1" applyAlignment="1">
      <alignment vertical="center" wrapText="1"/>
    </xf>
    <xf numFmtId="0" fontId="7" fillId="4" borderId="0" xfId="1" applyFont="1" applyFill="1" applyAlignment="1">
      <alignment horizontal="center"/>
    </xf>
    <xf numFmtId="0" fontId="5" fillId="5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/>
    </xf>
    <xf numFmtId="4" fontId="8" fillId="4" borderId="1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/>
    <xf numFmtId="164" fontId="17" fillId="4" borderId="1" xfId="3" applyFont="1" applyFill="1" applyBorder="1"/>
    <xf numFmtId="2" fontId="17" fillId="4" borderId="1" xfId="0" applyNumberFormat="1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4" fontId="0" fillId="4" borderId="0" xfId="0" applyNumberFormat="1" applyFill="1" applyAlignment="1">
      <alignment horizontal="left"/>
    </xf>
    <xf numFmtId="0" fontId="13" fillId="4" borderId="0" xfId="0" applyFont="1" applyFill="1" applyAlignment="1">
      <alignment horizontal="left" vertical="center" wrapText="1"/>
    </xf>
    <xf numFmtId="164" fontId="17" fillId="4" borderId="1" xfId="0" applyNumberFormat="1" applyFont="1" applyFill="1" applyBorder="1"/>
    <xf numFmtId="4" fontId="5" fillId="11" borderId="1" xfId="0" applyNumberFormat="1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wrapText="1"/>
    </xf>
    <xf numFmtId="0" fontId="12" fillId="11" borderId="1" xfId="0" applyFont="1" applyFill="1" applyBorder="1" applyAlignment="1">
      <alignment horizontal="center" wrapText="1"/>
    </xf>
    <xf numFmtId="4" fontId="8" fillId="11" borderId="1" xfId="0" applyNumberFormat="1" applyFont="1" applyFill="1" applyBorder="1" applyAlignment="1">
      <alignment horizontal="center" vertical="center" wrapText="1"/>
    </xf>
    <xf numFmtId="170" fontId="8" fillId="11" borderId="2" xfId="0" applyNumberFormat="1" applyFont="1" applyFill="1" applyBorder="1" applyAlignment="1">
      <alignment horizontal="center" vertical="center" wrapText="1"/>
    </xf>
    <xf numFmtId="166" fontId="8" fillId="11" borderId="1" xfId="0" applyNumberFormat="1" applyFont="1" applyFill="1" applyBorder="1" applyAlignment="1">
      <alignment horizontal="center" vertical="center" wrapText="1"/>
    </xf>
    <xf numFmtId="167" fontId="8" fillId="11" borderId="1" xfId="0" applyNumberFormat="1" applyFont="1" applyFill="1" applyBorder="1" applyAlignment="1">
      <alignment horizontal="center" vertical="center" wrapText="1"/>
    </xf>
    <xf numFmtId="0" fontId="0" fillId="11" borderId="0" xfId="0" applyFill="1"/>
    <xf numFmtId="164" fontId="17" fillId="12" borderId="1" xfId="3" applyFont="1" applyFill="1" applyBorder="1"/>
    <xf numFmtId="168" fontId="0" fillId="4" borderId="1" xfId="0" applyNumberFormat="1" applyFill="1" applyBorder="1" applyAlignment="1">
      <alignment horizontal="center"/>
    </xf>
    <xf numFmtId="2" fontId="0" fillId="0" borderId="1" xfId="0" applyNumberFormat="1" applyBorder="1"/>
    <xf numFmtId="2" fontId="0" fillId="4" borderId="1" xfId="0" applyNumberFormat="1" applyFill="1" applyBorder="1"/>
    <xf numFmtId="164" fontId="0" fillId="0" borderId="0" xfId="0" applyNumberFormat="1"/>
    <xf numFmtId="173" fontId="0" fillId="0" borderId="0" xfId="0" applyNumberFormat="1"/>
    <xf numFmtId="173" fontId="0" fillId="4" borderId="0" xfId="0" applyNumberFormat="1" applyFill="1"/>
    <xf numFmtId="164" fontId="17" fillId="4" borderId="1" xfId="3" applyFont="1" applyFill="1" applyBorder="1" applyAlignment="1">
      <alignment horizontal="center"/>
    </xf>
    <xf numFmtId="170" fontId="17" fillId="4" borderId="1" xfId="3" applyNumberFormat="1" applyFont="1" applyFill="1" applyBorder="1" applyAlignment="1">
      <alignment horizontal="center"/>
    </xf>
    <xf numFmtId="0" fontId="0" fillId="4" borderId="1" xfId="0" applyFill="1" applyBorder="1"/>
    <xf numFmtId="170" fontId="17" fillId="4" borderId="1" xfId="3" applyNumberFormat="1" applyFont="1" applyFill="1" applyBorder="1"/>
    <xf numFmtId="1" fontId="14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7" fontId="14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2" borderId="20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/>
    </xf>
    <xf numFmtId="0" fontId="14" fillId="0" borderId="13" xfId="2" applyFont="1" applyBorder="1" applyAlignment="1">
      <alignment horizontal="left" vertical="center" wrapText="1"/>
    </xf>
    <xf numFmtId="0" fontId="14" fillId="0" borderId="14" xfId="2" applyFont="1" applyBorder="1" applyAlignment="1">
      <alignment horizontal="left" vertical="center" wrapText="1"/>
    </xf>
    <xf numFmtId="49" fontId="14" fillId="0" borderId="11" xfId="2" applyNumberFormat="1" applyFont="1" applyBorder="1" applyAlignment="1">
      <alignment horizontal="center" vertical="center"/>
    </xf>
    <xf numFmtId="0" fontId="14" fillId="10" borderId="11" xfId="2" applyFont="1" applyFill="1" applyBorder="1" applyAlignment="1">
      <alignment horizontal="center" vertical="center"/>
    </xf>
    <xf numFmtId="0" fontId="14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3" fillId="0" borderId="0" xfId="0" applyFont="1" applyAlignment="1">
      <alignment horizontal="left"/>
    </xf>
  </cellXfs>
  <cellStyles count="4">
    <cellStyle name="Excel Built-in Normal" xfId="2" xr:uid="{00000000-0005-0000-0000-000000000000}"/>
    <cellStyle name="Звичайний" xfId="0" builtinId="0"/>
    <cellStyle name="Звичайний 2 2" xfId="1" xr:uid="{00000000-0005-0000-0000-000001000000}"/>
    <cellStyle name="Фінансови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5"/>
  <sheetViews>
    <sheetView tabSelected="1" topLeftCell="A151" zoomScale="96" zoomScaleNormal="96" workbookViewId="0">
      <selection activeCell="C177" sqref="C177"/>
    </sheetView>
  </sheetViews>
  <sheetFormatPr defaultRowHeight="15" x14ac:dyDescent="0.25"/>
  <cols>
    <col min="1" max="1" width="35.28515625" customWidth="1"/>
    <col min="2" max="2" width="8.5703125" customWidth="1"/>
    <col min="3" max="3" width="15.7109375" customWidth="1"/>
    <col min="4" max="4" width="14.42578125" customWidth="1"/>
    <col min="5" max="5" width="14.28515625" customWidth="1"/>
    <col min="6" max="6" width="14.42578125" style="122" customWidth="1"/>
    <col min="7" max="7" width="14.85546875" customWidth="1"/>
    <col min="8" max="8" width="13.85546875" style="168" customWidth="1"/>
    <col min="9" max="9" width="20.42578125" customWidth="1"/>
    <col min="10" max="10" width="15.140625" customWidth="1"/>
    <col min="11" max="11" width="17.42578125" style="199" customWidth="1"/>
    <col min="12" max="12" width="13.28515625" customWidth="1"/>
    <col min="13" max="13" width="19.5703125" customWidth="1"/>
    <col min="14" max="14" width="20.85546875" customWidth="1"/>
    <col min="15" max="1025" width="8.5703125" customWidth="1"/>
  </cols>
  <sheetData>
    <row r="1" spans="1:12" x14ac:dyDescent="0.25">
      <c r="H1" s="229" t="s">
        <v>203</v>
      </c>
      <c r="I1" s="229"/>
      <c r="J1" s="181"/>
      <c r="L1" s="168"/>
    </row>
    <row r="2" spans="1:12" x14ac:dyDescent="0.25">
      <c r="H2" s="184" t="s">
        <v>204</v>
      </c>
      <c r="I2" s="182"/>
      <c r="J2" s="182"/>
      <c r="L2" s="168"/>
    </row>
    <row r="3" spans="1:12" x14ac:dyDescent="0.25">
      <c r="H3" s="256" t="s">
        <v>205</v>
      </c>
      <c r="I3" s="256"/>
      <c r="J3" s="256"/>
      <c r="L3" s="168"/>
    </row>
    <row r="4" spans="1:12" x14ac:dyDescent="0.25">
      <c r="H4" s="256" t="s">
        <v>206</v>
      </c>
      <c r="I4" s="256"/>
      <c r="J4" s="256"/>
      <c r="L4" s="168"/>
    </row>
    <row r="5" spans="1:12" x14ac:dyDescent="0.25">
      <c r="H5" s="256" t="s">
        <v>215</v>
      </c>
      <c r="I5" s="256"/>
      <c r="J5" s="256"/>
      <c r="L5" s="168"/>
    </row>
    <row r="6" spans="1:12" x14ac:dyDescent="0.25">
      <c r="A6" s="169"/>
      <c r="B6" s="170"/>
      <c r="C6" s="170"/>
      <c r="D6" s="171"/>
      <c r="E6" s="172"/>
      <c r="F6" s="173"/>
      <c r="G6" s="173"/>
      <c r="H6" s="255" t="s">
        <v>163</v>
      </c>
      <c r="I6" s="255"/>
      <c r="J6" s="255"/>
      <c r="L6" s="168"/>
    </row>
    <row r="7" spans="1:12" x14ac:dyDescent="0.25">
      <c r="A7" s="169"/>
      <c r="B7" s="170"/>
      <c r="C7" s="170"/>
      <c r="D7" s="171"/>
      <c r="E7" s="172"/>
      <c r="F7" s="173"/>
      <c r="G7" s="173"/>
      <c r="H7" s="255" t="s">
        <v>164</v>
      </c>
      <c r="I7" s="255"/>
      <c r="J7" s="255"/>
      <c r="L7" s="168"/>
    </row>
    <row r="8" spans="1:12" x14ac:dyDescent="0.25">
      <c r="A8" s="169"/>
      <c r="B8" s="170"/>
      <c r="C8" s="170"/>
      <c r="D8" s="171"/>
      <c r="E8" s="172"/>
      <c r="F8" s="173"/>
      <c r="G8" s="173"/>
      <c r="H8" s="185" t="s">
        <v>165</v>
      </c>
      <c r="I8" s="174"/>
      <c r="J8" s="174"/>
      <c r="L8" s="168"/>
    </row>
    <row r="9" spans="1:12" x14ac:dyDescent="0.25">
      <c r="A9" s="169"/>
      <c r="B9" s="170"/>
      <c r="C9" s="170"/>
      <c r="D9" s="171"/>
      <c r="E9" s="172"/>
      <c r="F9" s="173"/>
      <c r="G9" s="173"/>
      <c r="H9" s="186" t="s">
        <v>166</v>
      </c>
      <c r="I9" s="249"/>
      <c r="J9" s="249"/>
      <c r="L9" s="168"/>
    </row>
    <row r="10" spans="1:12" x14ac:dyDescent="0.25">
      <c r="A10" s="169"/>
      <c r="B10" s="170"/>
      <c r="C10" s="170"/>
      <c r="D10" s="171"/>
      <c r="E10" s="172"/>
      <c r="F10" s="173"/>
      <c r="G10" s="173"/>
      <c r="H10" s="186" t="s">
        <v>167</v>
      </c>
      <c r="I10" s="249"/>
      <c r="J10" s="249"/>
      <c r="L10" s="168"/>
    </row>
    <row r="11" spans="1:12" x14ac:dyDescent="0.25">
      <c r="A11" s="169"/>
      <c r="B11" s="170"/>
      <c r="C11" s="170"/>
      <c r="D11" s="171"/>
      <c r="E11" s="172"/>
      <c r="F11" s="173"/>
      <c r="G11" s="173"/>
      <c r="H11" s="186" t="s">
        <v>168</v>
      </c>
      <c r="I11" s="249" t="s">
        <v>169</v>
      </c>
      <c r="J11" s="249"/>
      <c r="L11" s="168"/>
    </row>
    <row r="12" spans="1:12" x14ac:dyDescent="0.25">
      <c r="A12" s="169"/>
      <c r="B12" s="170"/>
      <c r="C12" s="170"/>
      <c r="D12" s="171"/>
      <c r="E12" s="172"/>
      <c r="F12" s="173"/>
      <c r="G12" s="173"/>
      <c r="H12" s="249" t="s">
        <v>170</v>
      </c>
      <c r="I12" s="249"/>
      <c r="J12" s="249"/>
      <c r="L12" s="168"/>
    </row>
    <row r="13" spans="1:12" x14ac:dyDescent="0.25">
      <c r="A13" s="169"/>
      <c r="B13" s="254"/>
      <c r="C13" s="254"/>
      <c r="D13" s="254"/>
      <c r="E13" s="254"/>
      <c r="F13" s="173"/>
      <c r="G13" s="173"/>
      <c r="H13" s="249" t="s">
        <v>171</v>
      </c>
      <c r="I13" s="249"/>
      <c r="J13" s="249"/>
      <c r="L13" s="168"/>
    </row>
    <row r="14" spans="1:12" ht="27" customHeight="1" x14ac:dyDescent="0.25">
      <c r="A14" s="175" t="s">
        <v>172</v>
      </c>
      <c r="B14" s="250" t="s">
        <v>173</v>
      </c>
      <c r="C14" s="250"/>
      <c r="D14" s="250"/>
      <c r="E14" s="250"/>
      <c r="F14" s="250"/>
      <c r="G14" s="176"/>
      <c r="H14" s="187" t="s">
        <v>174</v>
      </c>
      <c r="I14" s="252" t="s">
        <v>175</v>
      </c>
      <c r="J14" s="252"/>
      <c r="L14" s="168"/>
    </row>
    <row r="15" spans="1:12" x14ac:dyDescent="0.25">
      <c r="A15" s="175" t="s">
        <v>176</v>
      </c>
      <c r="B15" s="250" t="s">
        <v>177</v>
      </c>
      <c r="C15" s="250"/>
      <c r="D15" s="250"/>
      <c r="E15" s="250"/>
      <c r="F15" s="177"/>
      <c r="G15" s="178"/>
      <c r="H15" s="186" t="s">
        <v>178</v>
      </c>
      <c r="I15" s="249">
        <v>150</v>
      </c>
      <c r="J15" s="249"/>
      <c r="L15" s="168"/>
    </row>
    <row r="16" spans="1:12" x14ac:dyDescent="0.25">
      <c r="A16" s="175" t="s">
        <v>179</v>
      </c>
      <c r="B16" s="250" t="s">
        <v>180</v>
      </c>
      <c r="C16" s="250"/>
      <c r="D16" s="250"/>
      <c r="E16" s="250"/>
      <c r="F16" s="177"/>
      <c r="G16" s="178"/>
      <c r="H16" s="186" t="s">
        <v>181</v>
      </c>
      <c r="I16" s="253">
        <v>1224510100</v>
      </c>
      <c r="J16" s="253"/>
      <c r="L16" s="168"/>
    </row>
    <row r="17" spans="1:12" x14ac:dyDescent="0.25">
      <c r="A17" s="175" t="s">
        <v>182</v>
      </c>
      <c r="B17" s="250" t="s">
        <v>183</v>
      </c>
      <c r="C17" s="250"/>
      <c r="D17" s="250"/>
      <c r="E17" s="250"/>
      <c r="F17" s="179"/>
      <c r="G17" s="176"/>
      <c r="H17" s="186" t="s">
        <v>184</v>
      </c>
      <c r="I17" s="249">
        <v>1007</v>
      </c>
      <c r="J17" s="249"/>
      <c r="L17" s="168"/>
    </row>
    <row r="18" spans="1:12" x14ac:dyDescent="0.25">
      <c r="A18" s="175" t="s">
        <v>185</v>
      </c>
      <c r="B18" s="250" t="s">
        <v>186</v>
      </c>
      <c r="C18" s="250"/>
      <c r="D18" s="250"/>
      <c r="E18" s="250"/>
      <c r="F18" s="179"/>
      <c r="G18" s="176"/>
      <c r="H18" s="186" t="s">
        <v>187</v>
      </c>
      <c r="I18" s="249"/>
      <c r="J18" s="249"/>
      <c r="L18" s="168"/>
    </row>
    <row r="19" spans="1:12" x14ac:dyDescent="0.25">
      <c r="A19" s="175" t="s">
        <v>188</v>
      </c>
      <c r="B19" s="250" t="s">
        <v>189</v>
      </c>
      <c r="C19" s="250"/>
      <c r="D19" s="250"/>
      <c r="E19" s="250"/>
      <c r="F19" s="179"/>
      <c r="G19" s="180"/>
      <c r="H19" s="188" t="s">
        <v>190</v>
      </c>
      <c r="I19" s="249" t="s">
        <v>191</v>
      </c>
      <c r="J19" s="249"/>
      <c r="L19" s="168"/>
    </row>
    <row r="20" spans="1:12" x14ac:dyDescent="0.25">
      <c r="A20" s="175" t="s">
        <v>192</v>
      </c>
      <c r="B20" s="250" t="s">
        <v>193</v>
      </c>
      <c r="C20" s="250"/>
      <c r="D20" s="250"/>
      <c r="E20" s="250"/>
      <c r="F20" s="251" t="s">
        <v>194</v>
      </c>
      <c r="G20" s="251"/>
      <c r="H20" s="251"/>
      <c r="I20" s="248"/>
      <c r="J20" s="248"/>
      <c r="L20" s="168"/>
    </row>
    <row r="21" spans="1:12" x14ac:dyDescent="0.25">
      <c r="A21" s="175" t="s">
        <v>195</v>
      </c>
      <c r="B21" s="250" t="s">
        <v>196</v>
      </c>
      <c r="C21" s="250"/>
      <c r="D21" s="250"/>
      <c r="E21" s="250"/>
      <c r="F21" s="251" t="s">
        <v>197</v>
      </c>
      <c r="G21" s="251"/>
      <c r="H21" s="251"/>
      <c r="I21" s="248"/>
      <c r="J21" s="248"/>
      <c r="L21" s="168"/>
    </row>
    <row r="22" spans="1:12" ht="25.5" x14ac:dyDescent="0.25">
      <c r="A22" s="175" t="s">
        <v>198</v>
      </c>
      <c r="B22" s="233">
        <v>279</v>
      </c>
      <c r="C22" s="233"/>
      <c r="D22" s="233"/>
      <c r="E22" s="233"/>
      <c r="F22" s="179"/>
      <c r="G22" s="179"/>
      <c r="H22" s="189"/>
      <c r="I22" s="248"/>
      <c r="J22" s="248"/>
      <c r="L22" s="168"/>
    </row>
    <row r="23" spans="1:12" ht="24" customHeight="1" x14ac:dyDescent="0.25">
      <c r="A23" s="175" t="s">
        <v>199</v>
      </c>
      <c r="B23" s="233" t="s">
        <v>200</v>
      </c>
      <c r="C23" s="233"/>
      <c r="D23" s="233"/>
      <c r="E23" s="233"/>
      <c r="F23" s="233"/>
      <c r="G23" s="177"/>
      <c r="H23" s="186"/>
      <c r="I23" s="249"/>
      <c r="J23" s="249"/>
      <c r="L23" s="168"/>
    </row>
    <row r="24" spans="1:12" x14ac:dyDescent="0.25">
      <c r="A24" s="175" t="s">
        <v>201</v>
      </c>
      <c r="B24" s="233"/>
      <c r="C24" s="233"/>
      <c r="D24" s="233"/>
      <c r="E24" s="233"/>
      <c r="F24" s="179"/>
      <c r="G24" s="179"/>
      <c r="H24" s="189"/>
      <c r="I24" s="248"/>
      <c r="J24" s="248"/>
      <c r="L24" s="168"/>
    </row>
    <row r="25" spans="1:12" ht="15" customHeight="1" x14ac:dyDescent="0.25">
      <c r="A25" s="175" t="s">
        <v>202</v>
      </c>
      <c r="B25" s="233" t="s">
        <v>212</v>
      </c>
      <c r="C25" s="233"/>
      <c r="D25" s="233"/>
      <c r="E25" s="233"/>
      <c r="F25" s="177"/>
      <c r="G25" s="177"/>
      <c r="H25" s="186"/>
      <c r="I25" s="234"/>
      <c r="J25" s="235"/>
      <c r="L25" s="168"/>
    </row>
    <row r="26" spans="1:12" x14ac:dyDescent="0.25">
      <c r="I26" s="1" t="s">
        <v>0</v>
      </c>
      <c r="L26" s="168"/>
    </row>
    <row r="27" spans="1:12" ht="14.45" customHeight="1" x14ac:dyDescent="0.25">
      <c r="A27" s="236" t="s">
        <v>1</v>
      </c>
      <c r="B27" s="236"/>
      <c r="C27" s="236"/>
      <c r="D27" s="236"/>
      <c r="E27" s="236"/>
      <c r="F27" s="236"/>
      <c r="G27" s="236"/>
      <c r="H27" s="236"/>
      <c r="I27" s="236"/>
      <c r="J27" s="236"/>
      <c r="L27" s="168"/>
    </row>
    <row r="28" spans="1:12" ht="15" customHeight="1" x14ac:dyDescent="0.25">
      <c r="A28" s="237" t="s">
        <v>146</v>
      </c>
      <c r="B28" s="237"/>
      <c r="C28" s="237"/>
      <c r="D28" s="237"/>
      <c r="E28" s="237"/>
      <c r="F28" s="237"/>
      <c r="G28" s="237"/>
      <c r="H28" s="237"/>
      <c r="I28" s="237"/>
      <c r="J28" s="237"/>
      <c r="L28" s="168"/>
    </row>
    <row r="29" spans="1:12" x14ac:dyDescent="0.25">
      <c r="A29" s="238" t="s">
        <v>2</v>
      </c>
      <c r="B29" s="238"/>
      <c r="C29" s="238"/>
      <c r="D29" s="238"/>
      <c r="E29" s="238"/>
      <c r="F29" s="238"/>
      <c r="G29" s="238"/>
      <c r="H29" s="238"/>
      <c r="I29" s="238"/>
      <c r="J29" s="238"/>
      <c r="L29" s="168"/>
    </row>
    <row r="30" spans="1:12" x14ac:dyDescent="0.25">
      <c r="A30" s="239" t="s">
        <v>213</v>
      </c>
      <c r="B30" s="239"/>
      <c r="C30" s="239"/>
      <c r="D30" s="239"/>
      <c r="E30" s="239"/>
      <c r="F30" s="239"/>
      <c r="G30" s="239"/>
      <c r="H30" s="239"/>
      <c r="I30" s="239"/>
      <c r="J30" s="239"/>
      <c r="L30" s="168"/>
    </row>
    <row r="31" spans="1:12" x14ac:dyDescent="0.25">
      <c r="A31" s="2"/>
      <c r="B31" s="3"/>
      <c r="C31" s="3"/>
      <c r="D31" s="3"/>
      <c r="E31" s="3"/>
      <c r="F31" s="123"/>
      <c r="G31" s="4"/>
      <c r="H31" s="190"/>
      <c r="I31" s="153"/>
      <c r="J31" s="4" t="s">
        <v>3</v>
      </c>
      <c r="L31" s="168"/>
    </row>
    <row r="32" spans="1:12" ht="20.25" customHeight="1" x14ac:dyDescent="0.25">
      <c r="A32" s="240" t="s">
        <v>4</v>
      </c>
      <c r="B32" s="240" t="s">
        <v>5</v>
      </c>
      <c r="C32" s="242" t="s">
        <v>214</v>
      </c>
      <c r="D32" s="243"/>
      <c r="E32" s="243"/>
      <c r="F32" s="244"/>
      <c r="G32" s="242" t="s">
        <v>6</v>
      </c>
      <c r="H32" s="243"/>
      <c r="I32" s="243"/>
      <c r="J32" s="244"/>
    </row>
    <row r="33" spans="1:15" ht="21.6" customHeight="1" x14ac:dyDescent="0.25">
      <c r="A33" s="241"/>
      <c r="B33" s="241"/>
      <c r="C33" s="154" t="s">
        <v>7</v>
      </c>
      <c r="D33" s="154" t="s">
        <v>8</v>
      </c>
      <c r="E33" s="5" t="s">
        <v>9</v>
      </c>
      <c r="F33" s="124" t="s">
        <v>10</v>
      </c>
      <c r="G33" s="154" t="s">
        <v>7</v>
      </c>
      <c r="H33" s="191" t="s">
        <v>8</v>
      </c>
      <c r="I33" s="5" t="s">
        <v>11</v>
      </c>
      <c r="J33" s="154" t="s">
        <v>12</v>
      </c>
    </row>
    <row r="34" spans="1:15" ht="15" customHeight="1" x14ac:dyDescent="0.25">
      <c r="A34" s="154" t="s">
        <v>13</v>
      </c>
      <c r="B34" s="154" t="s">
        <v>14</v>
      </c>
      <c r="C34" s="154">
        <v>3</v>
      </c>
      <c r="D34" s="154">
        <v>4</v>
      </c>
      <c r="E34" s="154">
        <v>5</v>
      </c>
      <c r="F34" s="125">
        <v>6</v>
      </c>
      <c r="G34" s="154">
        <v>7</v>
      </c>
      <c r="H34" s="192">
        <v>8</v>
      </c>
      <c r="I34" s="6">
        <v>9</v>
      </c>
      <c r="J34" s="6">
        <v>10</v>
      </c>
    </row>
    <row r="35" spans="1:15" ht="14.45" customHeight="1" x14ac:dyDescent="0.25">
      <c r="A35" s="245" t="s">
        <v>15</v>
      </c>
      <c r="B35" s="246"/>
      <c r="C35" s="246"/>
      <c r="D35" s="246"/>
      <c r="E35" s="246"/>
      <c r="F35" s="246"/>
      <c r="G35" s="246"/>
      <c r="H35" s="246"/>
      <c r="I35" s="246"/>
      <c r="J35" s="247"/>
    </row>
    <row r="36" spans="1:15" ht="14.45" customHeight="1" x14ac:dyDescent="0.25">
      <c r="A36" s="230" t="s">
        <v>16</v>
      </c>
      <c r="B36" s="231"/>
      <c r="C36" s="231"/>
      <c r="D36" s="231"/>
      <c r="E36" s="231"/>
      <c r="F36" s="231"/>
      <c r="G36" s="231"/>
      <c r="H36" s="231"/>
      <c r="I36" s="231"/>
      <c r="J36" s="232"/>
    </row>
    <row r="37" spans="1:15" ht="15" customHeight="1" x14ac:dyDescent="0.25">
      <c r="A37" s="7" t="s">
        <v>17</v>
      </c>
      <c r="B37" s="8">
        <v>100</v>
      </c>
      <c r="C37" s="89">
        <f t="shared" ref="C37:D37" si="0">C38+C39+C40+C41</f>
        <v>6906225</v>
      </c>
      <c r="D37" s="89">
        <f t="shared" si="0"/>
        <v>6906225</v>
      </c>
      <c r="E37" s="90"/>
      <c r="F37" s="126"/>
      <c r="G37" s="89">
        <f t="shared" ref="G37" si="1">G38+G39+G40+G41</f>
        <v>6906225</v>
      </c>
      <c r="H37" s="89">
        <f t="shared" ref="H37" si="2">H38+H39+H40+H41</f>
        <v>6906225</v>
      </c>
      <c r="I37" s="9"/>
      <c r="J37" s="10"/>
      <c r="K37" s="216"/>
      <c r="L37" s="168"/>
      <c r="M37" s="168"/>
      <c r="N37" s="168"/>
      <c r="O37" s="168"/>
    </row>
    <row r="38" spans="1:15" ht="15" customHeight="1" x14ac:dyDescent="0.25">
      <c r="A38" s="11" t="s">
        <v>18</v>
      </c>
      <c r="B38" s="12">
        <v>110</v>
      </c>
      <c r="C38" s="91">
        <v>5856877</v>
      </c>
      <c r="D38" s="91">
        <v>5856877</v>
      </c>
      <c r="E38" s="92"/>
      <c r="F38" s="127" t="s">
        <v>211</v>
      </c>
      <c r="G38" s="91">
        <v>5856877</v>
      </c>
      <c r="H38" s="91">
        <v>5856877</v>
      </c>
      <c r="I38" s="13"/>
      <c r="J38" s="14"/>
      <c r="K38" s="216"/>
      <c r="L38" s="168"/>
      <c r="M38" s="168"/>
      <c r="N38" s="168"/>
      <c r="O38" s="168"/>
    </row>
    <row r="39" spans="1:15" ht="15" customHeight="1" x14ac:dyDescent="0.25">
      <c r="A39" s="11" t="s">
        <v>19</v>
      </c>
      <c r="B39" s="12">
        <v>120</v>
      </c>
      <c r="C39" s="91">
        <v>768348</v>
      </c>
      <c r="D39" s="91">
        <v>768348</v>
      </c>
      <c r="E39" s="93"/>
      <c r="F39" s="128"/>
      <c r="G39" s="91">
        <v>768348</v>
      </c>
      <c r="H39" s="91">
        <v>768348</v>
      </c>
      <c r="I39" s="15"/>
      <c r="J39" s="16"/>
      <c r="K39" s="216"/>
      <c r="L39" s="168"/>
      <c r="M39" s="168"/>
      <c r="N39" s="168"/>
      <c r="O39" s="168"/>
    </row>
    <row r="40" spans="1:15" ht="24" x14ac:dyDescent="0.25">
      <c r="A40" s="11" t="s">
        <v>20</v>
      </c>
      <c r="B40" s="12">
        <v>130</v>
      </c>
      <c r="C40" s="89">
        <v>281000</v>
      </c>
      <c r="D40" s="89">
        <v>281000</v>
      </c>
      <c r="E40" s="156"/>
      <c r="F40" s="157"/>
      <c r="G40" s="89">
        <v>281000</v>
      </c>
      <c r="H40" s="89">
        <v>281000</v>
      </c>
      <c r="I40" s="15"/>
      <c r="J40" s="16"/>
      <c r="K40" s="216"/>
      <c r="L40" s="168"/>
      <c r="M40" s="168"/>
      <c r="N40" s="168"/>
      <c r="O40" s="168"/>
    </row>
    <row r="41" spans="1:15" ht="15" customHeight="1" x14ac:dyDescent="0.25">
      <c r="A41" s="11" t="s">
        <v>21</v>
      </c>
      <c r="B41" s="12">
        <v>140</v>
      </c>
      <c r="C41" s="89"/>
      <c r="D41" s="89"/>
      <c r="E41" s="158"/>
      <c r="F41" s="159"/>
      <c r="G41" s="89"/>
      <c r="H41" s="155"/>
      <c r="I41" s="13"/>
      <c r="J41" s="14"/>
      <c r="K41" s="216"/>
      <c r="L41" s="168"/>
      <c r="M41" s="168"/>
      <c r="N41" s="168"/>
      <c r="O41" s="168"/>
    </row>
    <row r="42" spans="1:15" ht="36" x14ac:dyDescent="0.25">
      <c r="A42" s="17" t="s">
        <v>22</v>
      </c>
      <c r="B42" s="18">
        <v>1000</v>
      </c>
      <c r="C42" s="94">
        <f>C43+C44+C48+C62+C46</f>
        <v>59221260</v>
      </c>
      <c r="D42" s="94">
        <f>D43+D44+D48+D62+D46</f>
        <v>57080299.509999998</v>
      </c>
      <c r="E42" s="158">
        <f>D42-C42</f>
        <v>-2140960.4900000021</v>
      </c>
      <c r="F42" s="159">
        <f>D42/C42*100</f>
        <v>96.384810978354736</v>
      </c>
      <c r="G42" s="94">
        <f>G43+G44+G48+G62+G46</f>
        <v>59221260</v>
      </c>
      <c r="H42" s="94">
        <f>H43+H44+H48+H62</f>
        <v>57080299.509999998</v>
      </c>
      <c r="I42" s="13">
        <f>H42-G42</f>
        <v>-2140960.4900000021</v>
      </c>
      <c r="J42" s="14">
        <f>H42/G42*100</f>
        <v>96.384810978354736</v>
      </c>
      <c r="K42" s="216"/>
      <c r="L42" s="168"/>
      <c r="M42" s="167"/>
      <c r="N42" s="168"/>
      <c r="O42" s="168"/>
    </row>
    <row r="43" spans="1:15" ht="21.75" customHeight="1" x14ac:dyDescent="0.25">
      <c r="A43" s="19" t="s">
        <v>23</v>
      </c>
      <c r="B43" s="20">
        <v>1010</v>
      </c>
      <c r="C43" s="160">
        <v>1200000</v>
      </c>
      <c r="D43" s="161">
        <v>2575309.08</v>
      </c>
      <c r="E43" s="158">
        <f t="shared" ref="E43:E68" si="3">D43-C43</f>
        <v>1375309.08</v>
      </c>
      <c r="F43" s="159">
        <f>D43/C43*100</f>
        <v>214.60908999999998</v>
      </c>
      <c r="G43" s="160">
        <v>1200000</v>
      </c>
      <c r="H43" s="161">
        <v>2575309.08</v>
      </c>
      <c r="I43" s="13">
        <f t="shared" ref="I43:I68" si="4">H43-G43</f>
        <v>1375309.08</v>
      </c>
      <c r="J43" s="14">
        <f t="shared" ref="J43:J68" si="5">H43/G43*100</f>
        <v>214.60908999999998</v>
      </c>
      <c r="K43" s="216"/>
      <c r="L43" s="217"/>
      <c r="M43" s="168"/>
      <c r="N43" s="167"/>
      <c r="O43" s="168"/>
    </row>
    <row r="44" spans="1:15" ht="24" x14ac:dyDescent="0.25">
      <c r="A44" s="19" t="s">
        <v>24</v>
      </c>
      <c r="B44" s="20">
        <v>1020</v>
      </c>
      <c r="C44" s="160">
        <v>44422000</v>
      </c>
      <c r="D44" s="161">
        <v>41135055.030000001</v>
      </c>
      <c r="E44" s="158">
        <f t="shared" si="3"/>
        <v>-3286944.9699999988</v>
      </c>
      <c r="F44" s="159">
        <f t="shared" ref="F44:F68" si="6">D44/C44*100</f>
        <v>92.600637139255326</v>
      </c>
      <c r="G44" s="160">
        <v>44422000</v>
      </c>
      <c r="H44" s="161">
        <v>41135055.030000001</v>
      </c>
      <c r="I44" s="13">
        <f t="shared" si="4"/>
        <v>-3286944.9699999988</v>
      </c>
      <c r="J44" s="14">
        <f t="shared" si="5"/>
        <v>92.600637139255326</v>
      </c>
      <c r="K44" s="216"/>
      <c r="L44" s="168"/>
      <c r="M44" s="168"/>
      <c r="N44" s="168"/>
      <c r="O44" s="168"/>
    </row>
    <row r="45" spans="1:15" ht="24" x14ac:dyDescent="0.25">
      <c r="A45" s="19" t="s">
        <v>25</v>
      </c>
      <c r="B45" s="20">
        <v>1030</v>
      </c>
      <c r="C45" s="95">
        <v>0</v>
      </c>
      <c r="D45" s="96"/>
      <c r="E45" s="92"/>
      <c r="F45" s="129"/>
      <c r="G45" s="95">
        <v>0</v>
      </c>
      <c r="H45" s="96"/>
      <c r="I45" s="13"/>
      <c r="J45" s="14"/>
      <c r="K45" s="216"/>
      <c r="L45" s="168"/>
      <c r="M45" s="168"/>
      <c r="N45" s="168"/>
      <c r="O45" s="168"/>
    </row>
    <row r="46" spans="1:15" ht="24" x14ac:dyDescent="0.25">
      <c r="A46" s="19" t="s">
        <v>26</v>
      </c>
      <c r="B46" s="20">
        <v>1040</v>
      </c>
      <c r="C46" s="95">
        <v>0</v>
      </c>
      <c r="D46" s="96"/>
      <c r="E46" s="92"/>
      <c r="F46" s="129"/>
      <c r="G46" s="95">
        <v>0</v>
      </c>
      <c r="H46" s="96"/>
      <c r="I46" s="13"/>
      <c r="J46" s="14"/>
      <c r="K46" s="216"/>
      <c r="L46" s="168"/>
      <c r="M46" s="168"/>
      <c r="N46" s="168"/>
      <c r="O46" s="168"/>
    </row>
    <row r="47" spans="1:15" x14ac:dyDescent="0.25">
      <c r="A47" s="21"/>
      <c r="B47" s="22" t="s">
        <v>28</v>
      </c>
      <c r="C47" s="95"/>
      <c r="D47" s="96"/>
      <c r="E47" s="92"/>
      <c r="F47" s="129"/>
      <c r="G47" s="95"/>
      <c r="H47" s="96"/>
      <c r="I47" s="13"/>
      <c r="J47" s="14"/>
      <c r="K47" s="216"/>
      <c r="L47" s="168"/>
      <c r="M47" s="168"/>
      <c r="N47" s="168"/>
      <c r="O47" s="168"/>
    </row>
    <row r="48" spans="1:15" ht="24" x14ac:dyDescent="0.25">
      <c r="A48" s="23" t="s">
        <v>29</v>
      </c>
      <c r="B48" s="20">
        <v>1050</v>
      </c>
      <c r="C48" s="97">
        <f>C49</f>
        <v>13127060</v>
      </c>
      <c r="D48" s="97">
        <f>D49</f>
        <v>11622405.710000001</v>
      </c>
      <c r="E48" s="92">
        <f t="shared" si="3"/>
        <v>-1504654.2899999991</v>
      </c>
      <c r="F48" s="129">
        <f t="shared" si="6"/>
        <v>88.537766339149826</v>
      </c>
      <c r="G48" s="97">
        <f>G49</f>
        <v>13127060</v>
      </c>
      <c r="H48" s="97">
        <f>H49</f>
        <v>11622405.710000001</v>
      </c>
      <c r="I48" s="13">
        <f t="shared" si="4"/>
        <v>-1504654.2899999991</v>
      </c>
      <c r="J48" s="14">
        <f t="shared" si="5"/>
        <v>88.537766339149826</v>
      </c>
      <c r="K48" s="216"/>
      <c r="L48" s="168"/>
      <c r="M48" s="168"/>
      <c r="N48" s="168"/>
      <c r="O48" s="168"/>
    </row>
    <row r="49" spans="1:15" x14ac:dyDescent="0.25">
      <c r="A49" s="24" t="s">
        <v>30</v>
      </c>
      <c r="B49" s="22">
        <v>1051</v>
      </c>
      <c r="C49" s="98">
        <f>C50+C51+C52+C54+C55+C56+C57+C53+C58</f>
        <v>13127060</v>
      </c>
      <c r="D49" s="98">
        <f>D50+D51+D52+D54+D55+D56+D57+D53+D58</f>
        <v>11622405.710000001</v>
      </c>
      <c r="E49" s="158">
        <f t="shared" si="3"/>
        <v>-1504654.2899999991</v>
      </c>
      <c r="F49" s="159">
        <f t="shared" si="6"/>
        <v>88.537766339149826</v>
      </c>
      <c r="G49" s="98">
        <f>G50+G51+G52+G54+G55+G56+G57+G53+G58</f>
        <v>13127060</v>
      </c>
      <c r="H49" s="98">
        <f>H50+H51+H52+H54+H55+H56+H57+H53+H58</f>
        <v>11622405.710000001</v>
      </c>
      <c r="I49" s="13">
        <f t="shared" si="4"/>
        <v>-1504654.2899999991</v>
      </c>
      <c r="J49" s="14">
        <f t="shared" si="5"/>
        <v>88.537766339149826</v>
      </c>
      <c r="K49" s="216"/>
      <c r="L49" s="168"/>
      <c r="M49" s="168"/>
      <c r="N49" s="167"/>
      <c r="O49" s="168"/>
    </row>
    <row r="50" spans="1:15" ht="24" x14ac:dyDescent="0.25">
      <c r="A50" s="24" t="s">
        <v>31</v>
      </c>
      <c r="B50" s="22" t="s">
        <v>32</v>
      </c>
      <c r="C50" s="98">
        <v>9274747</v>
      </c>
      <c r="D50" s="149">
        <v>8649682.1899999995</v>
      </c>
      <c r="E50" s="158">
        <f t="shared" si="3"/>
        <v>-625064.81000000052</v>
      </c>
      <c r="F50" s="159">
        <f t="shared" si="6"/>
        <v>93.260572929913877</v>
      </c>
      <c r="G50" s="98">
        <v>9274747</v>
      </c>
      <c r="H50" s="149">
        <v>8649682.1899999995</v>
      </c>
      <c r="I50" s="13">
        <f t="shared" si="4"/>
        <v>-625064.81000000052</v>
      </c>
      <c r="J50" s="14">
        <f t="shared" si="5"/>
        <v>93.260572929913877</v>
      </c>
      <c r="K50" s="216"/>
      <c r="L50" s="168"/>
      <c r="M50" s="168"/>
      <c r="N50" s="167"/>
      <c r="O50" s="168"/>
    </row>
    <row r="51" spans="1:15" x14ac:dyDescent="0.25">
      <c r="A51" s="77" t="s">
        <v>147</v>
      </c>
      <c r="B51" s="22" t="s">
        <v>152</v>
      </c>
      <c r="C51" s="98">
        <v>2157468</v>
      </c>
      <c r="D51" s="149">
        <v>1924524.31</v>
      </c>
      <c r="E51" s="158">
        <f t="shared" si="3"/>
        <v>-232943.68999999994</v>
      </c>
      <c r="F51" s="159">
        <f t="shared" si="6"/>
        <v>89.202913322468746</v>
      </c>
      <c r="G51" s="98">
        <v>2157468</v>
      </c>
      <c r="H51" s="149">
        <v>1924524.31</v>
      </c>
      <c r="I51" s="13">
        <f t="shared" si="4"/>
        <v>-232943.68999999994</v>
      </c>
      <c r="J51" s="14">
        <f t="shared" si="5"/>
        <v>89.202913322468746</v>
      </c>
      <c r="K51" s="216"/>
      <c r="L51" s="168"/>
      <c r="M51" s="168"/>
      <c r="N51" s="168"/>
      <c r="O51" s="168"/>
    </row>
    <row r="52" spans="1:15" x14ac:dyDescent="0.25">
      <c r="A52" s="77" t="s">
        <v>148</v>
      </c>
      <c r="B52" s="22" t="s">
        <v>153</v>
      </c>
      <c r="C52" s="98">
        <v>475171.00000000006</v>
      </c>
      <c r="D52" s="149">
        <v>437979.29</v>
      </c>
      <c r="E52" s="158">
        <f t="shared" si="3"/>
        <v>-37191.710000000079</v>
      </c>
      <c r="F52" s="159">
        <f t="shared" si="6"/>
        <v>92.172984041534505</v>
      </c>
      <c r="G52" s="98">
        <v>475171.00000000006</v>
      </c>
      <c r="H52" s="149">
        <v>437979.29</v>
      </c>
      <c r="I52" s="13">
        <f t="shared" si="4"/>
        <v>-37191.710000000079</v>
      </c>
      <c r="J52" s="14">
        <f t="shared" si="5"/>
        <v>92.172984041534505</v>
      </c>
      <c r="K52" s="216"/>
      <c r="L52" s="168"/>
      <c r="M52" s="168"/>
      <c r="N52" s="168"/>
      <c r="O52" s="168"/>
    </row>
    <row r="53" spans="1:15" ht="25.5" x14ac:dyDescent="0.25">
      <c r="A53" s="77" t="s">
        <v>149</v>
      </c>
      <c r="B53" s="22" t="s">
        <v>154</v>
      </c>
      <c r="C53" s="98">
        <v>335510</v>
      </c>
      <c r="D53" s="149">
        <v>270696.8</v>
      </c>
      <c r="E53" s="158">
        <f t="shared" si="3"/>
        <v>-64813.200000000012</v>
      </c>
      <c r="F53" s="159">
        <f t="shared" si="6"/>
        <v>80.682185329796425</v>
      </c>
      <c r="G53" s="98">
        <v>335510</v>
      </c>
      <c r="H53" s="149">
        <v>270696.8</v>
      </c>
      <c r="I53" s="13">
        <f t="shared" si="4"/>
        <v>-64813.200000000012</v>
      </c>
      <c r="J53" s="14">
        <f t="shared" si="5"/>
        <v>80.682185329796425</v>
      </c>
      <c r="K53" s="216"/>
      <c r="L53" s="168"/>
      <c r="M53" s="168"/>
      <c r="N53" s="168"/>
      <c r="O53" s="168"/>
    </row>
    <row r="54" spans="1:15" x14ac:dyDescent="0.25">
      <c r="A54" s="77" t="s">
        <v>150</v>
      </c>
      <c r="B54" s="22" t="s">
        <v>155</v>
      </c>
      <c r="C54" s="147">
        <v>114683</v>
      </c>
      <c r="D54" s="149">
        <v>84572.17</v>
      </c>
      <c r="E54" s="158">
        <f>D54-C54</f>
        <v>-30110.83</v>
      </c>
      <c r="F54" s="159">
        <f>D54/C54*100</f>
        <v>73.744295144005648</v>
      </c>
      <c r="G54" s="147">
        <v>114683</v>
      </c>
      <c r="H54" s="149">
        <v>84572.17</v>
      </c>
      <c r="I54" s="13">
        <f t="shared" si="4"/>
        <v>-30110.83</v>
      </c>
      <c r="J54" s="14">
        <f t="shared" si="5"/>
        <v>73.744295144005648</v>
      </c>
      <c r="K54" s="216"/>
      <c r="L54" s="168"/>
      <c r="M54" s="168"/>
      <c r="N54" s="168"/>
      <c r="O54" s="168"/>
    </row>
    <row r="55" spans="1:15" ht="25.5" x14ac:dyDescent="0.25">
      <c r="A55" s="77" t="s">
        <v>151</v>
      </c>
      <c r="B55" s="22" t="s">
        <v>156</v>
      </c>
      <c r="C55" s="98">
        <v>178662</v>
      </c>
      <c r="D55" s="149">
        <v>85596.800000000003</v>
      </c>
      <c r="E55" s="158">
        <f t="shared" si="3"/>
        <v>-93065.2</v>
      </c>
      <c r="F55" s="159">
        <f t="shared" si="6"/>
        <v>47.909908094614408</v>
      </c>
      <c r="G55" s="98">
        <v>178662</v>
      </c>
      <c r="H55" s="149">
        <v>85596.800000000003</v>
      </c>
      <c r="I55" s="13">
        <f t="shared" si="4"/>
        <v>-93065.2</v>
      </c>
      <c r="J55" s="14">
        <f t="shared" si="5"/>
        <v>47.909908094614408</v>
      </c>
      <c r="K55" s="216"/>
      <c r="L55" s="168"/>
      <c r="M55" s="168"/>
      <c r="N55" s="168"/>
      <c r="O55" s="168"/>
    </row>
    <row r="56" spans="1:15" x14ac:dyDescent="0.25">
      <c r="A56" s="77" t="s">
        <v>158</v>
      </c>
      <c r="B56" s="22" t="s">
        <v>157</v>
      </c>
      <c r="C56" s="98">
        <v>350452</v>
      </c>
      <c r="D56" s="149">
        <v>45209.68</v>
      </c>
      <c r="E56" s="158">
        <f t="shared" si="3"/>
        <v>-305242.32</v>
      </c>
      <c r="F56" s="159">
        <f t="shared" si="6"/>
        <v>12.900391494412929</v>
      </c>
      <c r="G56" s="98">
        <v>350452</v>
      </c>
      <c r="H56" s="149">
        <v>45209.68</v>
      </c>
      <c r="I56" s="13">
        <f t="shared" si="4"/>
        <v>-305242.32</v>
      </c>
      <c r="J56" s="14">
        <f t="shared" si="5"/>
        <v>12.900391494412929</v>
      </c>
      <c r="K56" s="216"/>
      <c r="L56" s="168"/>
      <c r="M56" s="168"/>
      <c r="N56" s="168"/>
      <c r="O56" s="168"/>
    </row>
    <row r="57" spans="1:15" x14ac:dyDescent="0.25">
      <c r="A57" s="77" t="s">
        <v>208</v>
      </c>
      <c r="B57" s="22" t="s">
        <v>207</v>
      </c>
      <c r="C57" s="98">
        <v>240367</v>
      </c>
      <c r="D57" s="149">
        <v>124144.47</v>
      </c>
      <c r="E57" s="158">
        <f t="shared" si="3"/>
        <v>-116222.53</v>
      </c>
      <c r="F57" s="159">
        <f t="shared" si="6"/>
        <v>51.647884276959822</v>
      </c>
      <c r="G57" s="98">
        <v>240367</v>
      </c>
      <c r="H57" s="149">
        <v>124144.47</v>
      </c>
      <c r="I57" s="13">
        <f t="shared" si="4"/>
        <v>-116222.53</v>
      </c>
      <c r="J57" s="14">
        <f t="shared" si="5"/>
        <v>51.647884276959822</v>
      </c>
      <c r="K57" s="216"/>
      <c r="L57" s="168"/>
      <c r="M57" s="168"/>
      <c r="N57" s="168"/>
      <c r="O57" s="168"/>
    </row>
    <row r="58" spans="1:15" ht="24" x14ac:dyDescent="0.25">
      <c r="A58" s="24" t="s">
        <v>33</v>
      </c>
      <c r="B58" s="22">
        <v>1052</v>
      </c>
      <c r="C58" s="212">
        <v>0</v>
      </c>
      <c r="D58" s="161"/>
      <c r="E58" s="158"/>
      <c r="F58" s="159"/>
      <c r="G58" s="212">
        <v>0</v>
      </c>
      <c r="H58" s="161"/>
      <c r="I58" s="13"/>
      <c r="J58" s="14"/>
      <c r="K58" s="216"/>
      <c r="L58" s="168"/>
      <c r="M58" s="168"/>
      <c r="N58" s="168"/>
      <c r="O58" s="168"/>
    </row>
    <row r="59" spans="1:15" ht="25.5" x14ac:dyDescent="0.25">
      <c r="A59" s="77" t="s">
        <v>210</v>
      </c>
      <c r="B59" s="22" t="s">
        <v>34</v>
      </c>
      <c r="C59" s="96">
        <v>0</v>
      </c>
      <c r="D59" s="99"/>
      <c r="E59" s="92"/>
      <c r="F59" s="129"/>
      <c r="G59" s="96">
        <v>0</v>
      </c>
      <c r="H59" s="99"/>
      <c r="I59" s="13"/>
      <c r="J59" s="14"/>
      <c r="K59" s="216"/>
      <c r="L59" s="168"/>
      <c r="M59" s="168"/>
      <c r="N59" s="168"/>
      <c r="O59" s="168"/>
    </row>
    <row r="60" spans="1:15" x14ac:dyDescent="0.25">
      <c r="A60" s="19" t="s">
        <v>35</v>
      </c>
      <c r="B60" s="20">
        <v>1060</v>
      </c>
      <c r="C60" s="96"/>
      <c r="D60" s="96"/>
      <c r="E60" s="92"/>
      <c r="F60" s="129"/>
      <c r="G60" s="96"/>
      <c r="H60" s="96"/>
      <c r="I60" s="13"/>
      <c r="J60" s="14"/>
      <c r="K60" s="216"/>
      <c r="L60" s="168"/>
      <c r="M60" s="168"/>
      <c r="N60" s="168"/>
      <c r="O60" s="168"/>
    </row>
    <row r="61" spans="1:15" x14ac:dyDescent="0.25">
      <c r="A61" s="198" t="s">
        <v>27</v>
      </c>
      <c r="B61" s="22" t="s">
        <v>36</v>
      </c>
      <c r="C61" s="96"/>
      <c r="D61" s="96"/>
      <c r="E61" s="92"/>
      <c r="F61" s="129"/>
      <c r="G61" s="96"/>
      <c r="H61" s="96"/>
      <c r="I61" s="13"/>
      <c r="J61" s="14"/>
      <c r="K61" s="216"/>
      <c r="L61" s="168"/>
      <c r="M61" s="168"/>
      <c r="N61" s="168"/>
      <c r="O61" s="168"/>
    </row>
    <row r="62" spans="1:15" x14ac:dyDescent="0.25">
      <c r="A62" s="26" t="s">
        <v>37</v>
      </c>
      <c r="B62" s="20">
        <v>1070</v>
      </c>
      <c r="C62" s="96">
        <f>C63+C65+C68</f>
        <v>472200</v>
      </c>
      <c r="D62" s="96">
        <f>D63+D65+D68</f>
        <v>1747529.69</v>
      </c>
      <c r="E62" s="92">
        <f t="shared" si="3"/>
        <v>1275329.69</v>
      </c>
      <c r="F62" s="129">
        <f t="shared" si="6"/>
        <v>370.08252647183394</v>
      </c>
      <c r="G62" s="96">
        <f>G63+G65+G68</f>
        <v>472200</v>
      </c>
      <c r="H62" s="96">
        <f>H63+H65+H68</f>
        <v>1747529.69</v>
      </c>
      <c r="I62" s="13">
        <f t="shared" si="4"/>
        <v>1275329.69</v>
      </c>
      <c r="J62" s="14">
        <f t="shared" si="5"/>
        <v>370.08252647183394</v>
      </c>
      <c r="K62" s="216"/>
      <c r="L62" s="168"/>
      <c r="M62" s="168"/>
      <c r="N62" s="168"/>
      <c r="O62" s="168"/>
    </row>
    <row r="63" spans="1:15" x14ac:dyDescent="0.25">
      <c r="A63" s="27" t="s">
        <v>38</v>
      </c>
      <c r="B63" s="22">
        <v>1071</v>
      </c>
      <c r="C63" s="143">
        <v>1400</v>
      </c>
      <c r="D63" s="143">
        <v>50344.800000000003</v>
      </c>
      <c r="E63" s="144">
        <f t="shared" si="3"/>
        <v>48944.800000000003</v>
      </c>
      <c r="F63" s="129">
        <f t="shared" si="6"/>
        <v>3596.0571428571434</v>
      </c>
      <c r="G63" s="143">
        <v>1400</v>
      </c>
      <c r="H63" s="143">
        <v>50344.800000000003</v>
      </c>
      <c r="I63" s="13">
        <f t="shared" si="4"/>
        <v>48944.800000000003</v>
      </c>
      <c r="J63" s="14">
        <f t="shared" si="5"/>
        <v>3596.0571428571434</v>
      </c>
      <c r="K63" s="216"/>
      <c r="L63" s="168"/>
      <c r="M63" s="168"/>
      <c r="N63" s="168"/>
      <c r="O63" s="168"/>
    </row>
    <row r="64" spans="1:15" x14ac:dyDescent="0.25">
      <c r="A64" s="27" t="s">
        <v>39</v>
      </c>
      <c r="B64" s="22">
        <v>1072</v>
      </c>
      <c r="C64" s="96">
        <v>0</v>
      </c>
      <c r="D64" s="96"/>
      <c r="E64" s="92"/>
      <c r="F64" s="129"/>
      <c r="G64" s="96">
        <v>0</v>
      </c>
      <c r="H64" s="96"/>
      <c r="I64" s="13"/>
      <c r="J64" s="14"/>
      <c r="K64" s="216"/>
      <c r="L64" s="168"/>
      <c r="M64" s="168"/>
      <c r="N64" s="168"/>
      <c r="O64" s="168"/>
    </row>
    <row r="65" spans="1:15" ht="24" x14ac:dyDescent="0.25">
      <c r="A65" s="27" t="s">
        <v>40</v>
      </c>
      <c r="B65" s="22">
        <v>1073</v>
      </c>
      <c r="C65" s="96">
        <v>210000</v>
      </c>
      <c r="D65" s="96">
        <v>1480442.63</v>
      </c>
      <c r="E65" s="92">
        <f t="shared" si="3"/>
        <v>1270442.6299999999</v>
      </c>
      <c r="F65" s="129">
        <f t="shared" si="6"/>
        <v>704.97268095238087</v>
      </c>
      <c r="G65" s="96">
        <v>210000</v>
      </c>
      <c r="H65" s="96">
        <v>1480442.63</v>
      </c>
      <c r="I65" s="13">
        <f t="shared" si="4"/>
        <v>1270442.6299999999</v>
      </c>
      <c r="J65" s="14">
        <f t="shared" si="5"/>
        <v>704.97268095238087</v>
      </c>
      <c r="K65" s="216"/>
      <c r="L65" s="168"/>
      <c r="M65" s="168"/>
      <c r="N65" s="168"/>
      <c r="O65" s="168"/>
    </row>
    <row r="66" spans="1:15" x14ac:dyDescent="0.25">
      <c r="A66" s="28" t="s">
        <v>41</v>
      </c>
      <c r="B66" s="22">
        <v>1074</v>
      </c>
      <c r="C66" s="96">
        <v>0</v>
      </c>
      <c r="D66" s="96"/>
      <c r="E66" s="92"/>
      <c r="F66" s="129"/>
      <c r="G66" s="96">
        <v>0</v>
      </c>
      <c r="H66" s="96"/>
      <c r="I66" s="13"/>
      <c r="J66" s="14"/>
      <c r="K66" s="216"/>
      <c r="L66" s="168"/>
      <c r="M66" s="168"/>
      <c r="N66" s="168"/>
      <c r="O66" s="168"/>
    </row>
    <row r="67" spans="1:15" ht="24" x14ac:dyDescent="0.25">
      <c r="A67" s="27" t="s">
        <v>42</v>
      </c>
      <c r="B67" s="22">
        <v>1075</v>
      </c>
      <c r="C67" s="96">
        <v>0</v>
      </c>
      <c r="D67" s="96"/>
      <c r="E67" s="92"/>
      <c r="F67" s="129"/>
      <c r="G67" s="96">
        <v>0</v>
      </c>
      <c r="H67" s="96"/>
      <c r="I67" s="13"/>
      <c r="J67" s="14"/>
      <c r="K67" s="216"/>
      <c r="L67" s="168"/>
      <c r="M67" s="168"/>
      <c r="N67" s="168"/>
      <c r="O67" s="168"/>
    </row>
    <row r="68" spans="1:15" x14ac:dyDescent="0.25">
      <c r="A68" s="27" t="s">
        <v>43</v>
      </c>
      <c r="B68" s="22">
        <v>1076</v>
      </c>
      <c r="C68" s="96">
        <v>260800</v>
      </c>
      <c r="D68" s="96">
        <v>216742.26</v>
      </c>
      <c r="E68" s="92">
        <f t="shared" si="3"/>
        <v>-44057.739999999991</v>
      </c>
      <c r="F68" s="129">
        <f t="shared" si="6"/>
        <v>83.106694785276076</v>
      </c>
      <c r="G68" s="96">
        <v>260800</v>
      </c>
      <c r="H68" s="96">
        <v>216742.26</v>
      </c>
      <c r="I68" s="13">
        <f t="shared" si="4"/>
        <v>-44057.739999999991</v>
      </c>
      <c r="J68" s="14">
        <f t="shared" si="5"/>
        <v>83.106694785276076</v>
      </c>
      <c r="K68" s="216"/>
      <c r="L68" s="168"/>
      <c r="M68" s="168"/>
      <c r="N68" s="168"/>
      <c r="O68" s="168"/>
    </row>
    <row r="69" spans="1:15" ht="14.45" customHeight="1" x14ac:dyDescent="0.25">
      <c r="A69" s="224" t="s">
        <v>44</v>
      </c>
      <c r="B69" s="224"/>
      <c r="C69" s="224"/>
      <c r="D69" s="224"/>
      <c r="E69" s="224"/>
      <c r="F69" s="224"/>
      <c r="G69" s="224"/>
      <c r="H69" s="224"/>
      <c r="I69" s="224"/>
      <c r="J69" s="224"/>
      <c r="K69" s="216"/>
      <c r="L69" s="168"/>
      <c r="M69" s="168"/>
      <c r="N69" s="168"/>
      <c r="O69" s="168"/>
    </row>
    <row r="70" spans="1:15" ht="24" x14ac:dyDescent="0.25">
      <c r="A70" s="29" t="s">
        <v>45</v>
      </c>
      <c r="B70" s="30">
        <v>1100</v>
      </c>
      <c r="C70" s="100">
        <f>C71+C80+C93+C102+C103</f>
        <v>56418024</v>
      </c>
      <c r="D70" s="100">
        <f>D71+D80+D93+D102+D103</f>
        <v>46272830.590000004</v>
      </c>
      <c r="E70" s="101">
        <f>D70-C70</f>
        <v>-10145193.409999996</v>
      </c>
      <c r="F70" s="130">
        <f>D70/C70*100</f>
        <v>82.017815069170098</v>
      </c>
      <c r="G70" s="100">
        <f>G71+G80+G93+G102+G103</f>
        <v>56418024</v>
      </c>
      <c r="H70" s="100">
        <f>H71+H80+H93+H102+H103</f>
        <v>46272830.590000004</v>
      </c>
      <c r="I70" s="31">
        <f>H70-G70</f>
        <v>-10145193.409999996</v>
      </c>
      <c r="J70" s="32">
        <f>H70/G70*100</f>
        <v>82.017815069170098</v>
      </c>
      <c r="K70" s="216"/>
      <c r="L70" s="168"/>
      <c r="M70" s="183"/>
      <c r="N70" s="168"/>
      <c r="O70" s="168"/>
    </row>
    <row r="71" spans="1:15" x14ac:dyDescent="0.25">
      <c r="A71" s="33" t="s">
        <v>46</v>
      </c>
      <c r="B71" s="34">
        <v>1110</v>
      </c>
      <c r="C71" s="102">
        <f>C72+C74+C75+C76+C78+C79</f>
        <v>5908582</v>
      </c>
      <c r="D71" s="102">
        <f>D72+D74+D75+D76+D78+D79</f>
        <v>3380217.96</v>
      </c>
      <c r="E71" s="101">
        <f t="shared" ref="E71:E120" si="7">D71-C71</f>
        <v>-2528364.04</v>
      </c>
      <c r="F71" s="130">
        <f t="shared" ref="F71:F120" si="8">D71/C71*100</f>
        <v>57.208615535842611</v>
      </c>
      <c r="G71" s="102">
        <f>G72+G74+G75+G76+G78+G79</f>
        <v>5908582</v>
      </c>
      <c r="H71" s="102">
        <f>H72+H74+H75+H76+H78+H79</f>
        <v>3380217.96</v>
      </c>
      <c r="I71" s="31">
        <f t="shared" ref="I71:I120" si="9">H71-G71</f>
        <v>-2528364.04</v>
      </c>
      <c r="J71" s="32">
        <f t="shared" ref="J71:J120" si="10">H71/G71*100</f>
        <v>57.208615535842611</v>
      </c>
      <c r="K71" s="216"/>
      <c r="L71" s="168"/>
      <c r="M71" s="183"/>
      <c r="N71" s="168"/>
      <c r="O71" s="168"/>
    </row>
    <row r="72" spans="1:15" ht="25.5" x14ac:dyDescent="0.25">
      <c r="A72" s="35" t="s">
        <v>47</v>
      </c>
      <c r="B72" s="36">
        <v>1111</v>
      </c>
      <c r="C72" s="103">
        <v>3268662</v>
      </c>
      <c r="D72" s="103">
        <f>174456.89+1830439.18+85596.8</f>
        <v>2090492.8699999999</v>
      </c>
      <c r="E72" s="101">
        <f t="shared" si="7"/>
        <v>-1178169.1300000001</v>
      </c>
      <c r="F72" s="130">
        <f t="shared" si="8"/>
        <v>63.955614560330801</v>
      </c>
      <c r="G72" s="103">
        <v>3268662</v>
      </c>
      <c r="H72" s="103">
        <v>2090492.8699999999</v>
      </c>
      <c r="I72" s="31">
        <f t="shared" si="9"/>
        <v>-1178169.1300000001</v>
      </c>
      <c r="J72" s="32">
        <f t="shared" si="10"/>
        <v>63.955614560330801</v>
      </c>
      <c r="K72" s="216"/>
      <c r="L72" s="168"/>
      <c r="M72" s="183"/>
      <c r="N72" s="168"/>
      <c r="O72" s="168"/>
    </row>
    <row r="73" spans="1:15" x14ac:dyDescent="0.25">
      <c r="A73" s="35" t="s">
        <v>48</v>
      </c>
      <c r="B73" s="36" t="s">
        <v>49</v>
      </c>
      <c r="C73" s="104">
        <v>0</v>
      </c>
      <c r="D73" s="104">
        <v>0</v>
      </c>
      <c r="E73" s="101"/>
      <c r="F73" s="130"/>
      <c r="G73" s="104">
        <v>0</v>
      </c>
      <c r="H73" s="104">
        <v>0</v>
      </c>
      <c r="I73" s="31"/>
      <c r="J73" s="32" t="e">
        <f t="shared" si="10"/>
        <v>#DIV/0!</v>
      </c>
      <c r="K73" s="216"/>
      <c r="L73" s="168"/>
      <c r="M73" s="183"/>
      <c r="N73" s="168"/>
      <c r="O73" s="168"/>
    </row>
    <row r="74" spans="1:15" x14ac:dyDescent="0.25">
      <c r="A74" s="37" t="s">
        <v>50</v>
      </c>
      <c r="B74" s="36">
        <v>1112</v>
      </c>
      <c r="C74" s="105">
        <v>1575545</v>
      </c>
      <c r="D74" s="105">
        <f>84572.17+302133.14</f>
        <v>386705.31</v>
      </c>
      <c r="E74" s="101">
        <f t="shared" si="7"/>
        <v>-1188839.69</v>
      </c>
      <c r="F74" s="130">
        <f t="shared" si="8"/>
        <v>24.544225014201434</v>
      </c>
      <c r="G74" s="105">
        <v>1575545</v>
      </c>
      <c r="H74" s="105">
        <v>386705.31</v>
      </c>
      <c r="I74" s="31">
        <f t="shared" si="9"/>
        <v>-1188839.69</v>
      </c>
      <c r="J74" s="32">
        <f t="shared" si="10"/>
        <v>24.544225014201434</v>
      </c>
      <c r="K74" s="216"/>
      <c r="L74" s="168"/>
      <c r="M74" s="183"/>
      <c r="N74" s="168"/>
      <c r="O74" s="168"/>
    </row>
    <row r="75" spans="1:15" ht="26.25" x14ac:dyDescent="0.25">
      <c r="A75" s="38" t="s">
        <v>51</v>
      </c>
      <c r="B75" s="36">
        <v>1113</v>
      </c>
      <c r="C75" s="102">
        <v>73874</v>
      </c>
      <c r="D75" s="102">
        <f>53750+37980</f>
        <v>91730</v>
      </c>
      <c r="E75" s="101">
        <f t="shared" si="7"/>
        <v>17856</v>
      </c>
      <c r="F75" s="130">
        <f t="shared" si="8"/>
        <v>124.17088556190269</v>
      </c>
      <c r="G75" s="102">
        <v>73874</v>
      </c>
      <c r="H75" s="102">
        <v>91730</v>
      </c>
      <c r="I75" s="31">
        <f t="shared" si="9"/>
        <v>17856</v>
      </c>
      <c r="J75" s="32">
        <f t="shared" si="10"/>
        <v>124.17088556190269</v>
      </c>
      <c r="K75" s="216"/>
      <c r="L75" s="168"/>
      <c r="M75" s="183"/>
      <c r="N75" s="168"/>
      <c r="O75" s="168"/>
    </row>
    <row r="76" spans="1:15" ht="26.25" x14ac:dyDescent="0.25">
      <c r="A76" s="39" t="s">
        <v>52</v>
      </c>
      <c r="B76" s="36">
        <v>1114</v>
      </c>
      <c r="C76" s="102">
        <v>535405</v>
      </c>
      <c r="D76" s="164">
        <f>145421.78+273190</f>
        <v>418611.78</v>
      </c>
      <c r="E76" s="101">
        <f t="shared" si="7"/>
        <v>-116793.21999999997</v>
      </c>
      <c r="F76" s="130">
        <f t="shared" si="8"/>
        <v>78.186004986879098</v>
      </c>
      <c r="G76" s="102">
        <v>535405</v>
      </c>
      <c r="H76" s="164">
        <v>418611.78</v>
      </c>
      <c r="I76" s="31">
        <f t="shared" si="9"/>
        <v>-116793.21999999997</v>
      </c>
      <c r="J76" s="32">
        <f t="shared" si="10"/>
        <v>78.186004986879098</v>
      </c>
      <c r="K76" s="216"/>
      <c r="L76" s="168"/>
      <c r="M76" s="183"/>
      <c r="N76" s="168"/>
      <c r="O76" s="168"/>
    </row>
    <row r="77" spans="1:15" x14ac:dyDescent="0.25">
      <c r="A77" s="39" t="s">
        <v>53</v>
      </c>
      <c r="B77" s="36" t="s">
        <v>54</v>
      </c>
      <c r="C77" s="105">
        <v>535405</v>
      </c>
      <c r="D77" s="105">
        <v>23861</v>
      </c>
      <c r="E77" s="101">
        <f t="shared" si="7"/>
        <v>-511544</v>
      </c>
      <c r="F77" s="130">
        <f t="shared" si="8"/>
        <v>4.4566262922460567</v>
      </c>
      <c r="G77" s="105">
        <v>535405</v>
      </c>
      <c r="H77" s="105">
        <v>23861</v>
      </c>
      <c r="I77" s="31">
        <f t="shared" si="9"/>
        <v>-511544</v>
      </c>
      <c r="J77" s="32">
        <f t="shared" si="10"/>
        <v>4.4566262922460567</v>
      </c>
      <c r="K77" s="216"/>
      <c r="L77" s="168"/>
      <c r="M77" s="183"/>
      <c r="N77" s="168"/>
      <c r="O77" s="168"/>
    </row>
    <row r="78" spans="1:15" ht="26.25" x14ac:dyDescent="0.25">
      <c r="A78" s="38" t="s">
        <v>55</v>
      </c>
      <c r="B78" s="36">
        <v>1115</v>
      </c>
      <c r="C78" s="106">
        <v>355075.00000000006</v>
      </c>
      <c r="D78" s="106">
        <v>392678</v>
      </c>
      <c r="E78" s="101">
        <f t="shared" si="7"/>
        <v>37602.999999999942</v>
      </c>
      <c r="F78" s="130">
        <f t="shared" si="8"/>
        <v>110.59015700908257</v>
      </c>
      <c r="G78" s="106">
        <v>355075.00000000006</v>
      </c>
      <c r="H78" s="106">
        <v>392678</v>
      </c>
      <c r="I78" s="31">
        <f t="shared" si="9"/>
        <v>37602.999999999942</v>
      </c>
      <c r="J78" s="32">
        <f t="shared" si="10"/>
        <v>110.59015700908257</v>
      </c>
      <c r="K78" s="216"/>
      <c r="L78" s="168"/>
      <c r="M78" s="183"/>
      <c r="N78" s="168"/>
      <c r="O78" s="168"/>
    </row>
    <row r="79" spans="1:15" x14ac:dyDescent="0.25">
      <c r="A79" s="38" t="s">
        <v>56</v>
      </c>
      <c r="B79" s="36">
        <v>1116</v>
      </c>
      <c r="C79" s="106">
        <v>100021</v>
      </c>
      <c r="D79" s="106">
        <v>0</v>
      </c>
      <c r="E79" s="101">
        <f t="shared" si="7"/>
        <v>-100021</v>
      </c>
      <c r="F79" s="130">
        <f t="shared" si="8"/>
        <v>0</v>
      </c>
      <c r="G79" s="106">
        <v>100021</v>
      </c>
      <c r="H79" s="106">
        <v>0</v>
      </c>
      <c r="I79" s="31">
        <f t="shared" si="9"/>
        <v>-100021</v>
      </c>
      <c r="J79" s="32">
        <f t="shared" si="10"/>
        <v>0</v>
      </c>
      <c r="K79" s="216"/>
      <c r="L79" s="168"/>
      <c r="M79" s="183"/>
      <c r="N79" s="168"/>
      <c r="O79" s="168"/>
    </row>
    <row r="80" spans="1:15" ht="26.25" x14ac:dyDescent="0.25">
      <c r="A80" s="40" t="s">
        <v>57</v>
      </c>
      <c r="B80" s="41">
        <v>1120</v>
      </c>
      <c r="C80" s="106">
        <f>C81+C83+C85+C87+C89+C91</f>
        <v>5631720</v>
      </c>
      <c r="D80" s="106">
        <f>D81+D83+D85+D87+D89+D91</f>
        <v>6477419.6899999995</v>
      </c>
      <c r="E80" s="101">
        <f t="shared" si="7"/>
        <v>845699.68999999948</v>
      </c>
      <c r="F80" s="130">
        <f t="shared" si="8"/>
        <v>115.01672117931999</v>
      </c>
      <c r="G80" s="106">
        <f>G81+G83+G85+G87+G89+G91</f>
        <v>5631720</v>
      </c>
      <c r="H80" s="106">
        <f>H81+H83+H85+H87+H89+H91</f>
        <v>6477419.6899999995</v>
      </c>
      <c r="I80" s="31">
        <f t="shared" si="9"/>
        <v>845699.68999999948</v>
      </c>
      <c r="J80" s="32">
        <f t="shared" si="10"/>
        <v>115.01672117931999</v>
      </c>
      <c r="K80" s="216"/>
      <c r="L80" s="168"/>
      <c r="M80" s="183"/>
      <c r="N80" s="168"/>
      <c r="O80" s="168"/>
    </row>
    <row r="81" spans="1:15" x14ac:dyDescent="0.25">
      <c r="A81" s="42" t="s">
        <v>58</v>
      </c>
      <c r="B81" s="36">
        <v>1121</v>
      </c>
      <c r="C81" s="106">
        <v>2409926</v>
      </c>
      <c r="D81" s="106">
        <v>2958802.11</v>
      </c>
      <c r="E81" s="101">
        <f t="shared" si="7"/>
        <v>548876.10999999987</v>
      </c>
      <c r="F81" s="130">
        <f t="shared" si="8"/>
        <v>122.77564165870653</v>
      </c>
      <c r="G81" s="106">
        <v>2409926</v>
      </c>
      <c r="H81" s="106">
        <v>2958802.11</v>
      </c>
      <c r="I81" s="31">
        <f t="shared" si="9"/>
        <v>548876.10999999987</v>
      </c>
      <c r="J81" s="32">
        <f t="shared" si="10"/>
        <v>122.77564165870653</v>
      </c>
      <c r="K81" s="216"/>
      <c r="L81" s="168"/>
      <c r="M81" s="183"/>
      <c r="N81" s="168"/>
      <c r="O81" s="168"/>
    </row>
    <row r="82" spans="1:15" x14ac:dyDescent="0.25">
      <c r="A82" s="39" t="s">
        <v>59</v>
      </c>
      <c r="B82" s="36"/>
      <c r="C82" s="106">
        <v>100000</v>
      </c>
      <c r="D82" s="106">
        <v>388013.59</v>
      </c>
      <c r="E82" s="101"/>
      <c r="F82" s="130"/>
      <c r="G82" s="106">
        <v>100000</v>
      </c>
      <c r="H82" s="106">
        <v>388013.59</v>
      </c>
      <c r="I82" s="31">
        <f t="shared" si="9"/>
        <v>288013.59000000003</v>
      </c>
      <c r="J82" s="32">
        <f t="shared" si="10"/>
        <v>388.01359000000002</v>
      </c>
      <c r="K82" s="216"/>
      <c r="L82" s="168"/>
      <c r="M82" s="183"/>
      <c r="N82" s="168"/>
      <c r="O82" s="168"/>
    </row>
    <row r="83" spans="1:15" ht="26.25" x14ac:dyDescent="0.25">
      <c r="A83" s="42" t="s">
        <v>60</v>
      </c>
      <c r="B83" s="36">
        <v>1122</v>
      </c>
      <c r="C83" s="107">
        <v>378652</v>
      </c>
      <c r="D83" s="107">
        <v>252685</v>
      </c>
      <c r="E83" s="101">
        <f t="shared" si="7"/>
        <v>-125967</v>
      </c>
      <c r="F83" s="130">
        <f t="shared" si="8"/>
        <v>66.732778382261287</v>
      </c>
      <c r="G83" s="107">
        <v>378652</v>
      </c>
      <c r="H83" s="107">
        <v>252685</v>
      </c>
      <c r="I83" s="31">
        <f t="shared" si="9"/>
        <v>-125967</v>
      </c>
      <c r="J83" s="32">
        <f t="shared" si="10"/>
        <v>66.732778382261287</v>
      </c>
      <c r="K83" s="216"/>
      <c r="L83" s="168"/>
      <c r="M83" s="183"/>
      <c r="N83" s="168"/>
      <c r="O83" s="168"/>
    </row>
    <row r="84" spans="1:15" x14ac:dyDescent="0.25">
      <c r="A84" s="39" t="s">
        <v>59</v>
      </c>
      <c r="B84" s="36"/>
      <c r="C84" s="102">
        <v>0</v>
      </c>
      <c r="D84" s="102">
        <v>715.5</v>
      </c>
      <c r="E84" s="101"/>
      <c r="F84" s="130"/>
      <c r="G84" s="102">
        <v>0</v>
      </c>
      <c r="H84" s="102">
        <v>715.5</v>
      </c>
      <c r="I84" s="31"/>
      <c r="J84" s="32"/>
      <c r="K84" s="216"/>
      <c r="L84" s="168"/>
      <c r="M84" s="183"/>
      <c r="N84" s="168"/>
      <c r="O84" s="168"/>
    </row>
    <row r="85" spans="1:15" x14ac:dyDescent="0.25">
      <c r="A85" s="42" t="s">
        <v>61</v>
      </c>
      <c r="B85" s="36">
        <v>1123</v>
      </c>
      <c r="C85" s="108">
        <v>224093</v>
      </c>
      <c r="D85" s="108">
        <v>201154.58</v>
      </c>
      <c r="E85" s="101">
        <f t="shared" si="7"/>
        <v>-22938.420000000013</v>
      </c>
      <c r="F85" s="145">
        <f t="shared" si="8"/>
        <v>89.763883744695278</v>
      </c>
      <c r="G85" s="108">
        <v>224093</v>
      </c>
      <c r="H85" s="108">
        <v>201154.58</v>
      </c>
      <c r="I85" s="31">
        <f t="shared" si="9"/>
        <v>-22938.420000000013</v>
      </c>
      <c r="J85" s="32">
        <f t="shared" si="10"/>
        <v>89.763883744695278</v>
      </c>
      <c r="K85" s="216"/>
      <c r="L85" s="168"/>
      <c r="M85" s="183"/>
      <c r="N85" s="168"/>
      <c r="O85" s="168"/>
    </row>
    <row r="86" spans="1:15" x14ac:dyDescent="0.25">
      <c r="A86" s="39" t="s">
        <v>59</v>
      </c>
      <c r="B86" s="36"/>
      <c r="C86" s="106">
        <v>0</v>
      </c>
      <c r="D86" s="106">
        <v>0</v>
      </c>
      <c r="E86" s="101"/>
      <c r="F86" s="130"/>
      <c r="G86" s="106">
        <v>0</v>
      </c>
      <c r="H86" s="106">
        <v>0</v>
      </c>
      <c r="I86" s="31"/>
      <c r="J86" s="32"/>
      <c r="K86" s="216"/>
      <c r="L86" s="168"/>
      <c r="M86" s="183"/>
      <c r="N86" s="168"/>
      <c r="O86" s="168"/>
    </row>
    <row r="87" spans="1:15" s="210" customFormat="1" ht="26.25" x14ac:dyDescent="0.25">
      <c r="A87" s="204" t="s">
        <v>62</v>
      </c>
      <c r="B87" s="205">
        <v>1124</v>
      </c>
      <c r="C87" s="203">
        <v>267206</v>
      </c>
      <c r="D87" s="203">
        <v>0</v>
      </c>
      <c r="E87" s="206">
        <f t="shared" si="7"/>
        <v>-267206</v>
      </c>
      <c r="F87" s="207">
        <f t="shared" si="8"/>
        <v>0</v>
      </c>
      <c r="G87" s="203">
        <v>267206</v>
      </c>
      <c r="H87" s="203">
        <v>0</v>
      </c>
      <c r="I87" s="208">
        <f t="shared" si="9"/>
        <v>-267206</v>
      </c>
      <c r="J87" s="209">
        <f t="shared" si="10"/>
        <v>0</v>
      </c>
      <c r="K87" s="216"/>
      <c r="L87" s="168"/>
      <c r="M87" s="183"/>
      <c r="N87" s="168"/>
      <c r="O87" s="168"/>
    </row>
    <row r="88" spans="1:15" x14ac:dyDescent="0.25">
      <c r="A88" s="39" t="s">
        <v>59</v>
      </c>
      <c r="B88" s="36"/>
      <c r="C88" s="106">
        <v>0</v>
      </c>
      <c r="D88" s="106">
        <v>0</v>
      </c>
      <c r="E88" s="101"/>
      <c r="F88" s="130"/>
      <c r="G88" s="106">
        <v>0</v>
      </c>
      <c r="H88" s="106">
        <v>0</v>
      </c>
      <c r="I88" s="31"/>
      <c r="J88" s="32"/>
      <c r="K88" s="216"/>
      <c r="L88" s="168"/>
      <c r="M88" s="183"/>
      <c r="N88" s="168"/>
      <c r="O88" s="168"/>
    </row>
    <row r="89" spans="1:15" x14ac:dyDescent="0.25">
      <c r="A89" s="42" t="s">
        <v>63</v>
      </c>
      <c r="B89" s="36">
        <v>1125</v>
      </c>
      <c r="C89" s="106">
        <v>2337330</v>
      </c>
      <c r="D89" s="162">
        <v>3050265</v>
      </c>
      <c r="E89" s="101">
        <f t="shared" si="7"/>
        <v>712935</v>
      </c>
      <c r="F89" s="130">
        <f t="shared" si="8"/>
        <v>130.5021113835017</v>
      </c>
      <c r="G89" s="106">
        <v>2337330</v>
      </c>
      <c r="H89" s="162">
        <v>3050265</v>
      </c>
      <c r="I89" s="31">
        <f t="shared" si="9"/>
        <v>712935</v>
      </c>
      <c r="J89" s="32">
        <f t="shared" si="10"/>
        <v>130.5021113835017</v>
      </c>
      <c r="K89" s="216"/>
      <c r="L89" s="168"/>
      <c r="M89" s="183"/>
      <c r="N89" s="168"/>
      <c r="O89" s="168"/>
    </row>
    <row r="90" spans="1:15" x14ac:dyDescent="0.25">
      <c r="A90" s="150" t="s">
        <v>59</v>
      </c>
      <c r="B90" s="53"/>
      <c r="C90" s="106">
        <v>200000</v>
      </c>
      <c r="D90" s="162">
        <v>200000</v>
      </c>
      <c r="E90" s="162"/>
      <c r="F90" s="163"/>
      <c r="G90" s="106">
        <v>200000</v>
      </c>
      <c r="H90" s="162">
        <v>200000</v>
      </c>
      <c r="I90" s="151">
        <f>H90-G90</f>
        <v>0</v>
      </c>
      <c r="J90" s="152">
        <f>H90/G90*100</f>
        <v>100</v>
      </c>
      <c r="K90" s="216"/>
      <c r="L90" s="168"/>
      <c r="M90" s="183"/>
      <c r="N90" s="168"/>
      <c r="O90" s="168"/>
    </row>
    <row r="91" spans="1:15" x14ac:dyDescent="0.25">
      <c r="A91" s="43" t="s">
        <v>64</v>
      </c>
      <c r="B91" s="36">
        <v>1126</v>
      </c>
      <c r="C91" s="106">
        <v>14513</v>
      </c>
      <c r="D91" s="162">
        <v>14513</v>
      </c>
      <c r="E91" s="164">
        <f>D91-C91</f>
        <v>0</v>
      </c>
      <c r="F91" s="165">
        <f>D91/C91*100</f>
        <v>100</v>
      </c>
      <c r="G91" s="106">
        <v>14513</v>
      </c>
      <c r="H91" s="162">
        <v>14513</v>
      </c>
      <c r="I91" s="31">
        <f>H91-G91</f>
        <v>0</v>
      </c>
      <c r="J91" s="32">
        <f>H91/G91*100</f>
        <v>100</v>
      </c>
      <c r="K91" s="216"/>
      <c r="L91" s="168"/>
      <c r="M91" s="183"/>
      <c r="N91" s="168"/>
      <c r="O91" s="168"/>
    </row>
    <row r="92" spans="1:15" x14ac:dyDescent="0.25">
      <c r="A92" s="39" t="s">
        <v>59</v>
      </c>
      <c r="B92" s="36"/>
      <c r="C92" s="106">
        <v>0</v>
      </c>
      <c r="D92" s="162"/>
      <c r="E92" s="164"/>
      <c r="F92" s="165"/>
      <c r="G92" s="106">
        <v>0</v>
      </c>
      <c r="H92" s="162"/>
      <c r="I92" s="31"/>
      <c r="J92" s="32"/>
      <c r="K92" s="216"/>
      <c r="L92" s="168"/>
      <c r="M92" s="183"/>
      <c r="N92" s="168"/>
      <c r="O92" s="168"/>
    </row>
    <row r="93" spans="1:15" x14ac:dyDescent="0.25">
      <c r="A93" s="44" t="s">
        <v>65</v>
      </c>
      <c r="B93" s="41">
        <v>1130</v>
      </c>
      <c r="C93" s="106">
        <f>C94+C95+C96+C97+C98+C99+C100+C101</f>
        <v>8565491</v>
      </c>
      <c r="D93" s="162">
        <f>D94+D95+D96+D97+D98+D99+D100+D101</f>
        <v>2673932.81</v>
      </c>
      <c r="E93" s="164">
        <f>D93-C93</f>
        <v>-5891558.1899999995</v>
      </c>
      <c r="F93" s="165">
        <f>D93/C93*100</f>
        <v>31.217507671188962</v>
      </c>
      <c r="G93" s="162">
        <f>G94+G95+G96+G97+G98+G99+G100+G101</f>
        <v>8565491</v>
      </c>
      <c r="H93" s="162">
        <f>H94+H95+H96+H97+H98+H99+H100+H101</f>
        <v>2673932.81</v>
      </c>
      <c r="I93" s="31">
        <f>H93-G93</f>
        <v>-5891558.1899999995</v>
      </c>
      <c r="J93" s="32">
        <f>H93/G93*100</f>
        <v>31.217507671188962</v>
      </c>
      <c r="K93" s="216"/>
      <c r="L93" s="168"/>
      <c r="M93" s="183"/>
      <c r="N93" s="168"/>
      <c r="O93" s="168"/>
    </row>
    <row r="94" spans="1:15" ht="115.5" x14ac:dyDescent="0.25">
      <c r="A94" s="45" t="s">
        <v>66</v>
      </c>
      <c r="B94" s="46">
        <v>1131</v>
      </c>
      <c r="C94" s="106">
        <v>8187525.0000000009</v>
      </c>
      <c r="D94" s="162">
        <f>2065744.3+114940+25838+87306.29+112882</f>
        <v>2406710.59</v>
      </c>
      <c r="E94" s="164">
        <f>D94-C94</f>
        <v>-5780814.4100000011</v>
      </c>
      <c r="F94" s="165">
        <f>D94/C94*100</f>
        <v>29.394848748553436</v>
      </c>
      <c r="G94" s="162">
        <v>8187525.0000000009</v>
      </c>
      <c r="H94" s="162">
        <v>2406710.59</v>
      </c>
      <c r="I94" s="31">
        <f>H94-G94</f>
        <v>-5780814.4100000011</v>
      </c>
      <c r="J94" s="32">
        <f>H94/G94*100</f>
        <v>29.394848748553436</v>
      </c>
      <c r="K94" s="216"/>
      <c r="L94" s="168"/>
      <c r="M94" s="183"/>
      <c r="N94" s="168"/>
      <c r="O94" s="168"/>
    </row>
    <row r="95" spans="1:15" x14ac:dyDescent="0.25">
      <c r="A95" s="45" t="s">
        <v>67</v>
      </c>
      <c r="B95" s="46">
        <v>1132</v>
      </c>
      <c r="C95" s="102">
        <v>47600</v>
      </c>
      <c r="D95" s="166">
        <v>30000</v>
      </c>
      <c r="E95" s="164">
        <f>D95-C95</f>
        <v>-17600</v>
      </c>
      <c r="F95" s="165">
        <f>D95/C95*100</f>
        <v>63.02521008403361</v>
      </c>
      <c r="G95" s="102">
        <v>47600</v>
      </c>
      <c r="H95" s="166">
        <v>30000</v>
      </c>
      <c r="I95" s="31">
        <f>H95-G95</f>
        <v>-17600</v>
      </c>
      <c r="J95" s="32">
        <f>H95/G95*100</f>
        <v>63.02521008403361</v>
      </c>
      <c r="K95" s="216"/>
      <c r="L95" s="168"/>
      <c r="M95" s="183"/>
      <c r="N95" s="168"/>
      <c r="O95" s="168"/>
    </row>
    <row r="96" spans="1:15" x14ac:dyDescent="0.25">
      <c r="A96" s="45" t="s">
        <v>68</v>
      </c>
      <c r="B96" s="46">
        <v>1133</v>
      </c>
      <c r="C96" s="102">
        <v>0</v>
      </c>
      <c r="D96" s="164">
        <v>0</v>
      </c>
      <c r="E96" s="164"/>
      <c r="F96" s="165"/>
      <c r="G96" s="102">
        <v>0</v>
      </c>
      <c r="H96" s="164">
        <v>0</v>
      </c>
      <c r="I96" s="31"/>
      <c r="J96" s="32"/>
      <c r="K96" s="216"/>
      <c r="L96" s="168"/>
      <c r="M96" s="183"/>
      <c r="N96" s="168"/>
      <c r="O96" s="168"/>
    </row>
    <row r="97" spans="1:15" x14ac:dyDescent="0.25">
      <c r="A97" s="47" t="s">
        <v>69</v>
      </c>
      <c r="B97" s="46">
        <v>1134</v>
      </c>
      <c r="C97" s="102">
        <v>90000</v>
      </c>
      <c r="D97" s="164">
        <v>113077.75</v>
      </c>
      <c r="E97" s="164">
        <f>D97-C97</f>
        <v>23077.75</v>
      </c>
      <c r="F97" s="165">
        <f>D97/C97*100</f>
        <v>125.64194444444445</v>
      </c>
      <c r="G97" s="102">
        <v>90000</v>
      </c>
      <c r="H97" s="164">
        <v>113077.75</v>
      </c>
      <c r="I97" s="31">
        <f>H97-G97</f>
        <v>23077.75</v>
      </c>
      <c r="J97" s="32">
        <f>H97/G97*100</f>
        <v>125.64194444444445</v>
      </c>
      <c r="K97" s="216"/>
      <c r="L97" s="168"/>
      <c r="M97" s="183"/>
      <c r="N97" s="168"/>
      <c r="O97" s="168"/>
    </row>
    <row r="98" spans="1:15" x14ac:dyDescent="0.25">
      <c r="A98" s="48" t="s">
        <v>70</v>
      </c>
      <c r="B98" s="46">
        <v>1135</v>
      </c>
      <c r="C98" s="102">
        <v>240366</v>
      </c>
      <c r="D98" s="164">
        <v>124144.47</v>
      </c>
      <c r="E98" s="164">
        <f>D98-C98</f>
        <v>-116221.53</v>
      </c>
      <c r="F98" s="165">
        <f>D98/C98*100</f>
        <v>51.648099148798089</v>
      </c>
      <c r="G98" s="102">
        <v>240366</v>
      </c>
      <c r="H98" s="164">
        <v>124144.47</v>
      </c>
      <c r="I98" s="31"/>
      <c r="J98" s="32"/>
      <c r="K98" s="216"/>
      <c r="L98" s="168"/>
      <c r="M98" s="183"/>
      <c r="N98" s="168"/>
      <c r="O98" s="168"/>
    </row>
    <row r="99" spans="1:15" x14ac:dyDescent="0.25">
      <c r="A99" s="45" t="s">
        <v>71</v>
      </c>
      <c r="B99" s="46">
        <v>1136</v>
      </c>
      <c r="C99" s="102">
        <v>0</v>
      </c>
      <c r="D99" s="102">
        <v>0</v>
      </c>
      <c r="E99" s="101"/>
      <c r="F99" s="130"/>
      <c r="G99" s="102">
        <v>0</v>
      </c>
      <c r="H99" s="102">
        <v>0</v>
      </c>
      <c r="I99" s="31"/>
      <c r="J99" s="32"/>
      <c r="K99" s="216"/>
      <c r="L99" s="168"/>
      <c r="M99" s="183"/>
      <c r="N99" s="168"/>
      <c r="O99" s="168"/>
    </row>
    <row r="100" spans="1:15" x14ac:dyDescent="0.25">
      <c r="A100" s="47" t="s">
        <v>72</v>
      </c>
      <c r="B100" s="46">
        <v>1137</v>
      </c>
      <c r="C100" s="102">
        <v>0</v>
      </c>
      <c r="D100" s="102">
        <v>0</v>
      </c>
      <c r="E100" s="101"/>
      <c r="F100" s="130"/>
      <c r="G100" s="102">
        <v>0</v>
      </c>
      <c r="H100" s="102">
        <v>0</v>
      </c>
      <c r="I100" s="31"/>
      <c r="J100" s="32"/>
      <c r="K100" s="216"/>
      <c r="L100" s="168"/>
      <c r="M100" s="183"/>
      <c r="N100" s="168"/>
      <c r="O100" s="168"/>
    </row>
    <row r="101" spans="1:15" x14ac:dyDescent="0.25">
      <c r="A101" s="48" t="s">
        <v>73</v>
      </c>
      <c r="B101" s="46">
        <v>1138</v>
      </c>
      <c r="C101" s="102">
        <v>0</v>
      </c>
      <c r="D101" s="102">
        <v>0</v>
      </c>
      <c r="E101" s="101"/>
      <c r="F101" s="130"/>
      <c r="G101" s="102">
        <v>0</v>
      </c>
      <c r="H101" s="102">
        <v>0</v>
      </c>
      <c r="I101" s="31"/>
      <c r="J101" s="32"/>
      <c r="K101" s="216"/>
      <c r="L101" s="168"/>
      <c r="M101" s="183"/>
      <c r="N101" s="168"/>
      <c r="O101" s="168"/>
    </row>
    <row r="102" spans="1:15" x14ac:dyDescent="0.25">
      <c r="A102" s="40" t="s">
        <v>74</v>
      </c>
      <c r="B102" s="41">
        <v>1140</v>
      </c>
      <c r="C102" s="102">
        <v>29738514</v>
      </c>
      <c r="D102" s="102">
        <v>27745111.100000001</v>
      </c>
      <c r="E102" s="101">
        <f t="shared" si="7"/>
        <v>-1993402.8999999985</v>
      </c>
      <c r="F102" s="130">
        <f t="shared" si="8"/>
        <v>93.296898089796969</v>
      </c>
      <c r="G102" s="102">
        <v>29738514</v>
      </c>
      <c r="H102" s="102">
        <v>27745111.100000001</v>
      </c>
      <c r="I102" s="31">
        <f t="shared" si="9"/>
        <v>-1993402.8999999985</v>
      </c>
      <c r="J102" s="32">
        <f t="shared" si="10"/>
        <v>93.296898089796969</v>
      </c>
      <c r="K102" s="216"/>
      <c r="L102" s="168"/>
      <c r="M102" s="183"/>
      <c r="N102" s="168"/>
      <c r="O102" s="168"/>
    </row>
    <row r="103" spans="1:15" s="168" customFormat="1" x14ac:dyDescent="0.25">
      <c r="A103" s="40" t="s">
        <v>75</v>
      </c>
      <c r="B103" s="41">
        <v>1150</v>
      </c>
      <c r="C103" s="164">
        <v>6573717.0000000009</v>
      </c>
      <c r="D103" s="164">
        <v>5996149.0300000003</v>
      </c>
      <c r="E103" s="101">
        <f t="shared" si="7"/>
        <v>-577567.97000000067</v>
      </c>
      <c r="F103" s="130">
        <f t="shared" si="8"/>
        <v>91.213981830979336</v>
      </c>
      <c r="G103" s="164">
        <v>6573717.0000000009</v>
      </c>
      <c r="H103" s="164">
        <v>5996149.0300000003</v>
      </c>
      <c r="I103" s="31">
        <f t="shared" si="9"/>
        <v>-577567.97000000067</v>
      </c>
      <c r="J103" s="32">
        <f t="shared" si="10"/>
        <v>91.213981830979336</v>
      </c>
      <c r="K103" s="216"/>
      <c r="M103" s="183"/>
      <c r="N103" s="183"/>
    </row>
    <row r="104" spans="1:15" x14ac:dyDescent="0.25">
      <c r="A104" s="49" t="s">
        <v>76</v>
      </c>
      <c r="B104" s="50">
        <v>1300</v>
      </c>
      <c r="C104" s="146">
        <f>C105+C110+C118+C119+C120</f>
        <v>8727154</v>
      </c>
      <c r="D104" s="146">
        <f>D105+D110+D118+D119+D120</f>
        <v>8233014.7000000002</v>
      </c>
      <c r="E104" s="101">
        <f t="shared" si="7"/>
        <v>-494139.29999999981</v>
      </c>
      <c r="F104" s="130">
        <f t="shared" si="8"/>
        <v>94.337910159486128</v>
      </c>
      <c r="G104" s="146">
        <f>G105+G110+G118+G119+G120</f>
        <v>8727154</v>
      </c>
      <c r="H104" s="164">
        <f>H105+H110+H118+H119+H120</f>
        <v>8233014.7000000002</v>
      </c>
      <c r="I104" s="31">
        <f t="shared" si="9"/>
        <v>-494139.29999999981</v>
      </c>
      <c r="J104" s="32">
        <f t="shared" si="10"/>
        <v>94.337910159486128</v>
      </c>
      <c r="K104" s="216"/>
      <c r="L104" s="168"/>
      <c r="M104" s="183"/>
      <c r="N104" s="168"/>
      <c r="O104" s="168"/>
    </row>
    <row r="105" spans="1:15" x14ac:dyDescent="0.25">
      <c r="A105" s="33" t="s">
        <v>77</v>
      </c>
      <c r="B105" s="41">
        <v>1310</v>
      </c>
      <c r="C105" s="102">
        <f>C106+C107+C108</f>
        <v>691000</v>
      </c>
      <c r="D105" s="102">
        <f>D106+D107+D108</f>
        <v>409563.59</v>
      </c>
      <c r="E105" s="101">
        <f t="shared" si="7"/>
        <v>-281436.40999999997</v>
      </c>
      <c r="F105" s="130">
        <f t="shared" si="8"/>
        <v>59.271141823444282</v>
      </c>
      <c r="G105" s="102">
        <f>G106+G107+G108</f>
        <v>691000</v>
      </c>
      <c r="H105" s="102">
        <f>H106+H107+H108</f>
        <v>409563.59</v>
      </c>
      <c r="I105" s="31">
        <f t="shared" si="9"/>
        <v>-281436.40999999997</v>
      </c>
      <c r="J105" s="32">
        <f t="shared" si="10"/>
        <v>59.271141823444282</v>
      </c>
      <c r="K105" s="216"/>
      <c r="L105" s="168"/>
      <c r="M105" s="183"/>
      <c r="N105" s="168"/>
      <c r="O105" s="168"/>
    </row>
    <row r="106" spans="1:15" ht="51" x14ac:dyDescent="0.25">
      <c r="A106" s="48" t="s">
        <v>78</v>
      </c>
      <c r="B106" s="36">
        <v>1311</v>
      </c>
      <c r="C106" s="109">
        <v>500000</v>
      </c>
      <c r="D106" s="194">
        <v>361063.59</v>
      </c>
      <c r="E106" s="101">
        <f t="shared" si="7"/>
        <v>-138936.40999999997</v>
      </c>
      <c r="F106" s="130">
        <f t="shared" si="8"/>
        <v>72.21271800000001</v>
      </c>
      <c r="G106" s="109">
        <v>500000</v>
      </c>
      <c r="H106" s="194">
        <v>361063.59</v>
      </c>
      <c r="I106" s="31">
        <f t="shared" si="9"/>
        <v>-138936.40999999997</v>
      </c>
      <c r="J106" s="32">
        <f t="shared" si="10"/>
        <v>72.21271800000001</v>
      </c>
      <c r="K106" s="216"/>
      <c r="L106" s="168"/>
      <c r="M106" s="183"/>
      <c r="N106" s="168"/>
      <c r="O106" s="168"/>
    </row>
    <row r="107" spans="1:15" ht="39" x14ac:dyDescent="0.25">
      <c r="A107" s="45" t="s">
        <v>79</v>
      </c>
      <c r="B107" s="36">
        <v>1312</v>
      </c>
      <c r="C107" s="106">
        <v>11000</v>
      </c>
      <c r="D107" s="162">
        <v>17500</v>
      </c>
      <c r="E107" s="101">
        <f t="shared" si="7"/>
        <v>6500</v>
      </c>
      <c r="F107" s="130">
        <f t="shared" si="8"/>
        <v>159.09090909090909</v>
      </c>
      <c r="G107" s="106">
        <v>11000</v>
      </c>
      <c r="H107" s="162">
        <v>17500</v>
      </c>
      <c r="I107" s="31">
        <f t="shared" si="9"/>
        <v>6500</v>
      </c>
      <c r="J107" s="32">
        <f t="shared" si="10"/>
        <v>159.09090909090909</v>
      </c>
      <c r="K107" s="216"/>
      <c r="L107" s="168"/>
      <c r="M107" s="183"/>
      <c r="N107" s="168"/>
      <c r="O107" s="168"/>
    </row>
    <row r="108" spans="1:15" ht="26.25" x14ac:dyDescent="0.25">
      <c r="A108" s="51" t="s">
        <v>80</v>
      </c>
      <c r="B108" s="36">
        <v>1313</v>
      </c>
      <c r="C108" s="106">
        <v>180000</v>
      </c>
      <c r="D108" s="162">
        <v>31000</v>
      </c>
      <c r="E108" s="101">
        <f t="shared" si="7"/>
        <v>-149000</v>
      </c>
      <c r="F108" s="130">
        <f t="shared" si="8"/>
        <v>17.222222222222221</v>
      </c>
      <c r="G108" s="106">
        <v>180000</v>
      </c>
      <c r="H108" s="162">
        <v>31000</v>
      </c>
      <c r="I108" s="31">
        <f t="shared" si="9"/>
        <v>-149000</v>
      </c>
      <c r="J108" s="32">
        <f t="shared" si="10"/>
        <v>17.222222222222221</v>
      </c>
      <c r="K108" s="216"/>
      <c r="L108" s="168"/>
      <c r="M108" s="183"/>
      <c r="N108" s="168"/>
      <c r="O108" s="168"/>
    </row>
    <row r="109" spans="1:15" s="168" customFormat="1" x14ac:dyDescent="0.25">
      <c r="A109" s="39" t="s">
        <v>53</v>
      </c>
      <c r="B109" s="36" t="s">
        <v>81</v>
      </c>
      <c r="C109" s="162">
        <v>60000</v>
      </c>
      <c r="D109" s="162"/>
      <c r="E109" s="101">
        <f t="shared" si="7"/>
        <v>-60000</v>
      </c>
      <c r="F109" s="130">
        <f t="shared" si="8"/>
        <v>0</v>
      </c>
      <c r="G109" s="162">
        <v>60000</v>
      </c>
      <c r="H109" s="162"/>
      <c r="I109" s="31">
        <f t="shared" si="9"/>
        <v>-60000</v>
      </c>
      <c r="J109" s="32">
        <f t="shared" si="10"/>
        <v>0</v>
      </c>
      <c r="K109" s="216"/>
      <c r="M109" s="183"/>
    </row>
    <row r="110" spans="1:15" x14ac:dyDescent="0.25">
      <c r="A110" s="44" t="s">
        <v>65</v>
      </c>
      <c r="B110" s="41">
        <v>1320</v>
      </c>
      <c r="C110" s="107">
        <f>C111+C113+C114+C115+C116</f>
        <v>416414</v>
      </c>
      <c r="D110" s="107">
        <f>D111+D117+D113+D114+D115</f>
        <v>324871</v>
      </c>
      <c r="E110" s="101">
        <f t="shared" si="7"/>
        <v>-91543</v>
      </c>
      <c r="F110" s="130">
        <f t="shared" si="8"/>
        <v>78.016349114102795</v>
      </c>
      <c r="G110" s="107">
        <f>G111+G113+G114+G115+G116</f>
        <v>416414</v>
      </c>
      <c r="H110" s="107">
        <f>H111+H113+H114+H115+H116</f>
        <v>324871</v>
      </c>
      <c r="I110" s="31">
        <f t="shared" si="9"/>
        <v>-91543</v>
      </c>
      <c r="J110" s="32">
        <f t="shared" si="10"/>
        <v>78.016349114102795</v>
      </c>
      <c r="K110" s="216"/>
      <c r="L110" s="168"/>
      <c r="M110" s="183"/>
      <c r="N110" s="168"/>
      <c r="O110" s="168"/>
    </row>
    <row r="111" spans="1:15" x14ac:dyDescent="0.25">
      <c r="A111" s="52" t="s">
        <v>67</v>
      </c>
      <c r="B111" s="36">
        <v>1321</v>
      </c>
      <c r="C111" s="106">
        <v>20000</v>
      </c>
      <c r="D111" s="162">
        <v>0</v>
      </c>
      <c r="E111" s="101">
        <f t="shared" si="7"/>
        <v>-20000</v>
      </c>
      <c r="F111" s="130">
        <f t="shared" si="8"/>
        <v>0</v>
      </c>
      <c r="G111" s="106">
        <v>20000</v>
      </c>
      <c r="H111" s="162">
        <v>0</v>
      </c>
      <c r="I111" s="31">
        <f t="shared" si="9"/>
        <v>-20000</v>
      </c>
      <c r="J111" s="32">
        <f t="shared" si="10"/>
        <v>0</v>
      </c>
      <c r="K111" s="216"/>
      <c r="L111" s="168"/>
      <c r="M111" s="183"/>
      <c r="N111" s="168"/>
      <c r="O111" s="168"/>
    </row>
    <row r="112" spans="1:15" x14ac:dyDescent="0.25">
      <c r="A112" s="42" t="s">
        <v>82</v>
      </c>
      <c r="B112" s="36">
        <v>1322</v>
      </c>
      <c r="C112" s="104">
        <v>0</v>
      </c>
      <c r="D112" s="193">
        <v>0</v>
      </c>
      <c r="E112" s="101"/>
      <c r="F112" s="130"/>
      <c r="G112" s="104">
        <v>0</v>
      </c>
      <c r="H112" s="193">
        <v>0</v>
      </c>
      <c r="I112" s="31"/>
      <c r="J112" s="32"/>
      <c r="K112" s="216"/>
      <c r="L112" s="168"/>
      <c r="M112" s="183"/>
      <c r="N112" s="168"/>
      <c r="O112" s="168"/>
    </row>
    <row r="113" spans="1:15" x14ac:dyDescent="0.25">
      <c r="A113" s="42" t="s">
        <v>83</v>
      </c>
      <c r="B113" s="36">
        <v>1323</v>
      </c>
      <c r="C113" s="109">
        <v>20000</v>
      </c>
      <c r="D113" s="194">
        <v>39581</v>
      </c>
      <c r="E113" s="101">
        <f t="shared" si="7"/>
        <v>19581</v>
      </c>
      <c r="F113" s="130">
        <f t="shared" si="8"/>
        <v>197.905</v>
      </c>
      <c r="G113" s="109">
        <v>20000</v>
      </c>
      <c r="H113" s="194">
        <v>39581</v>
      </c>
      <c r="I113" s="31">
        <f t="shared" si="9"/>
        <v>19581</v>
      </c>
      <c r="J113" s="32">
        <f t="shared" si="10"/>
        <v>197.905</v>
      </c>
      <c r="K113" s="216"/>
      <c r="L113" s="168"/>
      <c r="M113" s="183"/>
      <c r="N113" s="168"/>
      <c r="O113" s="168"/>
    </row>
    <row r="114" spans="1:15" x14ac:dyDescent="0.25">
      <c r="A114" s="42" t="s">
        <v>84</v>
      </c>
      <c r="B114" s="36">
        <v>1324</v>
      </c>
      <c r="C114" s="109">
        <v>60000</v>
      </c>
      <c r="D114" s="194">
        <v>12100</v>
      </c>
      <c r="E114" s="101">
        <f t="shared" si="7"/>
        <v>-47900</v>
      </c>
      <c r="F114" s="130">
        <f t="shared" si="8"/>
        <v>20.166666666666664</v>
      </c>
      <c r="G114" s="109">
        <v>60000</v>
      </c>
      <c r="H114" s="194">
        <v>12100</v>
      </c>
      <c r="I114" s="31">
        <f t="shared" si="9"/>
        <v>-47900</v>
      </c>
      <c r="J114" s="32">
        <f t="shared" si="10"/>
        <v>20.166666666666664</v>
      </c>
      <c r="K114" s="216"/>
      <c r="L114" s="168"/>
      <c r="M114" s="183"/>
      <c r="N114" s="168"/>
      <c r="O114" s="168"/>
    </row>
    <row r="115" spans="1:15" x14ac:dyDescent="0.25">
      <c r="A115" s="42" t="s">
        <v>85</v>
      </c>
      <c r="B115" s="36">
        <v>1325</v>
      </c>
      <c r="C115" s="106">
        <v>0</v>
      </c>
      <c r="D115" s="162">
        <v>0</v>
      </c>
      <c r="E115" s="101"/>
      <c r="F115" s="130"/>
      <c r="G115" s="106">
        <v>0</v>
      </c>
      <c r="H115" s="162">
        <v>0</v>
      </c>
      <c r="I115" s="31"/>
      <c r="J115" s="32"/>
      <c r="K115" s="216"/>
      <c r="L115" s="168"/>
      <c r="M115" s="183"/>
      <c r="N115" s="168"/>
      <c r="O115" s="168"/>
    </row>
    <row r="116" spans="1:15" s="168" customFormat="1" x14ac:dyDescent="0.25">
      <c r="A116" s="42" t="s">
        <v>73</v>
      </c>
      <c r="B116" s="36">
        <v>1326</v>
      </c>
      <c r="C116" s="162">
        <v>316414</v>
      </c>
      <c r="D116" s="162">
        <f>D117</f>
        <v>273190</v>
      </c>
      <c r="E116" s="101">
        <f t="shared" si="7"/>
        <v>-43224</v>
      </c>
      <c r="F116" s="130">
        <f t="shared" si="8"/>
        <v>86.3394160814629</v>
      </c>
      <c r="G116" s="162">
        <v>316414</v>
      </c>
      <c r="H116" s="162">
        <v>273190</v>
      </c>
      <c r="I116" s="31">
        <f t="shared" si="9"/>
        <v>-43224</v>
      </c>
      <c r="J116" s="32">
        <f t="shared" si="10"/>
        <v>86.3394160814629</v>
      </c>
      <c r="K116" s="216"/>
      <c r="M116" s="183"/>
    </row>
    <row r="117" spans="1:15" ht="26.25" x14ac:dyDescent="0.25">
      <c r="A117" s="42" t="s">
        <v>159</v>
      </c>
      <c r="B117" s="36" t="s">
        <v>160</v>
      </c>
      <c r="C117" s="106">
        <v>300000</v>
      </c>
      <c r="D117" s="162">
        <v>273190</v>
      </c>
      <c r="E117" s="101">
        <f t="shared" si="7"/>
        <v>-26810</v>
      </c>
      <c r="F117" s="130">
        <f t="shared" si="8"/>
        <v>91.063333333333333</v>
      </c>
      <c r="G117" s="106">
        <v>300000</v>
      </c>
      <c r="H117" s="162">
        <v>273190</v>
      </c>
      <c r="I117" s="31">
        <f t="shared" si="9"/>
        <v>-26810</v>
      </c>
      <c r="J117" s="32">
        <f t="shared" si="10"/>
        <v>91.063333333333333</v>
      </c>
      <c r="K117" s="216"/>
      <c r="L117" s="168"/>
      <c r="M117" s="183"/>
      <c r="N117" s="168"/>
      <c r="O117" s="168"/>
    </row>
    <row r="118" spans="1:15" ht="26.25" x14ac:dyDescent="0.25">
      <c r="A118" s="44" t="s">
        <v>86</v>
      </c>
      <c r="B118" s="41">
        <v>1330</v>
      </c>
      <c r="C118" s="106">
        <v>4054513.9999999995</v>
      </c>
      <c r="D118" s="162">
        <v>4054514</v>
      </c>
      <c r="E118" s="101">
        <f t="shared" si="7"/>
        <v>0</v>
      </c>
      <c r="F118" s="130">
        <f t="shared" si="8"/>
        <v>100.00000000000003</v>
      </c>
      <c r="G118" s="106">
        <v>4054513.9999999995</v>
      </c>
      <c r="H118" s="162">
        <v>4054514</v>
      </c>
      <c r="I118" s="31">
        <f t="shared" si="9"/>
        <v>0</v>
      </c>
      <c r="J118" s="32">
        <f t="shared" si="10"/>
        <v>100.00000000000003</v>
      </c>
      <c r="K118" s="216"/>
      <c r="L118" s="168"/>
      <c r="M118" s="183"/>
      <c r="N118" s="168"/>
      <c r="O118" s="168"/>
    </row>
    <row r="119" spans="1:15" x14ac:dyDescent="0.25">
      <c r="A119" s="40" t="s">
        <v>74</v>
      </c>
      <c r="B119" s="41">
        <v>1340</v>
      </c>
      <c r="C119" s="107">
        <v>2914120</v>
      </c>
      <c r="D119" s="107">
        <v>2823005</v>
      </c>
      <c r="E119" s="101">
        <f t="shared" si="7"/>
        <v>-91115</v>
      </c>
      <c r="F119" s="130">
        <f t="shared" si="8"/>
        <v>96.873327110757273</v>
      </c>
      <c r="G119" s="107">
        <v>2914120</v>
      </c>
      <c r="H119" s="107">
        <v>2823005</v>
      </c>
      <c r="I119" s="31">
        <f t="shared" si="9"/>
        <v>-91115</v>
      </c>
      <c r="J119" s="32">
        <f t="shared" si="10"/>
        <v>96.873327110757273</v>
      </c>
      <c r="K119" s="216"/>
      <c r="L119" s="168"/>
      <c r="M119" s="183"/>
      <c r="N119" s="168"/>
      <c r="O119" s="168"/>
    </row>
    <row r="120" spans="1:15" x14ac:dyDescent="0.25">
      <c r="A120" s="40" t="s">
        <v>75</v>
      </c>
      <c r="B120" s="41">
        <v>1350</v>
      </c>
      <c r="C120" s="106">
        <v>651106</v>
      </c>
      <c r="D120" s="106">
        <v>621061.11</v>
      </c>
      <c r="E120" s="101">
        <f t="shared" si="7"/>
        <v>-30044.890000000014</v>
      </c>
      <c r="F120" s="130">
        <f t="shared" si="8"/>
        <v>95.385560876416434</v>
      </c>
      <c r="G120" s="106">
        <v>651106</v>
      </c>
      <c r="H120" s="106">
        <v>621061.11</v>
      </c>
      <c r="I120" s="31">
        <f t="shared" si="9"/>
        <v>-30044.890000000014</v>
      </c>
      <c r="J120" s="32">
        <f t="shared" si="10"/>
        <v>95.385560876416434</v>
      </c>
      <c r="K120" s="216"/>
      <c r="L120" s="168"/>
      <c r="M120" s="183"/>
      <c r="N120" s="168"/>
      <c r="O120" s="168"/>
    </row>
    <row r="121" spans="1:15" x14ac:dyDescent="0.25">
      <c r="A121" s="225" t="s">
        <v>87</v>
      </c>
      <c r="B121" s="225"/>
      <c r="C121" s="225"/>
      <c r="D121" s="225"/>
      <c r="E121" s="225"/>
      <c r="F121" s="225"/>
      <c r="G121" s="225"/>
      <c r="H121" s="225"/>
      <c r="I121" s="225"/>
      <c r="J121" s="225"/>
      <c r="K121" s="216"/>
      <c r="L121" s="168"/>
      <c r="M121" s="183"/>
      <c r="N121" s="168"/>
      <c r="O121" s="168"/>
    </row>
    <row r="122" spans="1:15" ht="26.25" x14ac:dyDescent="0.25">
      <c r="A122" s="45" t="s">
        <v>88</v>
      </c>
      <c r="B122" s="53">
        <v>2000</v>
      </c>
      <c r="C122" s="55">
        <f>C102+C119</f>
        <v>32652634</v>
      </c>
      <c r="D122" s="55">
        <f>D102+D119</f>
        <v>30568116.100000001</v>
      </c>
      <c r="E122" s="55">
        <f>D122-C122</f>
        <v>-2084517.8999999985</v>
      </c>
      <c r="F122" s="131">
        <f>D122/C122*100</f>
        <v>93.616080405642009</v>
      </c>
      <c r="G122" s="55">
        <f>G102+G119</f>
        <v>32652634</v>
      </c>
      <c r="H122" s="55">
        <f>H102+H119</f>
        <v>30568116.100000001</v>
      </c>
      <c r="I122" s="55">
        <f>H122-G122</f>
        <v>-2084517.8999999985</v>
      </c>
      <c r="J122" s="53" t="s">
        <v>89</v>
      </c>
      <c r="K122" s="216">
        <f>G122-C122</f>
        <v>0</v>
      </c>
      <c r="L122" s="168"/>
      <c r="M122" s="183"/>
      <c r="N122" s="168"/>
      <c r="O122" s="168"/>
    </row>
    <row r="123" spans="1:15" x14ac:dyDescent="0.25">
      <c r="A123" s="54" t="s">
        <v>90</v>
      </c>
      <c r="B123" s="36">
        <v>2001</v>
      </c>
      <c r="C123" s="110">
        <f>C51</f>
        <v>2157468</v>
      </c>
      <c r="D123" s="111">
        <f>D51</f>
        <v>1924524.31</v>
      </c>
      <c r="E123" s="55">
        <f t="shared" ref="E123:E132" si="11">D123-C123</f>
        <v>-232943.68999999994</v>
      </c>
      <c r="F123" s="131">
        <f t="shared" ref="F123:F132" si="12">D123/C123*100</f>
        <v>89.202913322468746</v>
      </c>
      <c r="G123" s="110">
        <f>G51</f>
        <v>2157468</v>
      </c>
      <c r="H123" s="111">
        <f>H51</f>
        <v>1924524.31</v>
      </c>
      <c r="I123" s="55">
        <f t="shared" ref="I123:I132" si="13">H123-G123</f>
        <v>-232943.68999999994</v>
      </c>
      <c r="J123" s="53"/>
      <c r="K123" s="216"/>
      <c r="L123" s="168"/>
      <c r="M123" s="183"/>
      <c r="N123" s="168"/>
      <c r="O123" s="168"/>
    </row>
    <row r="124" spans="1:15" ht="26.25" x14ac:dyDescent="0.25">
      <c r="A124" s="45" t="s">
        <v>75</v>
      </c>
      <c r="B124" s="53">
        <v>2010</v>
      </c>
      <c r="C124" s="55">
        <f>C103+C120</f>
        <v>7224823.0000000009</v>
      </c>
      <c r="D124" s="55">
        <f>D103+D120</f>
        <v>6617210.1400000006</v>
      </c>
      <c r="E124" s="55">
        <f t="shared" si="11"/>
        <v>-607612.86000000034</v>
      </c>
      <c r="F124" s="131">
        <f t="shared" si="12"/>
        <v>91.589927393376968</v>
      </c>
      <c r="G124" s="55">
        <f>G103+G120</f>
        <v>7224823.0000000009</v>
      </c>
      <c r="H124" s="55">
        <f>H103+H120</f>
        <v>6617210.1400000006</v>
      </c>
      <c r="I124" s="55">
        <f t="shared" si="13"/>
        <v>-607612.86000000034</v>
      </c>
      <c r="J124" s="53" t="s">
        <v>91</v>
      </c>
      <c r="K124" s="216"/>
      <c r="L124" s="168"/>
      <c r="M124" s="183"/>
      <c r="N124" s="168"/>
      <c r="O124" s="168"/>
    </row>
    <row r="125" spans="1:15" x14ac:dyDescent="0.25">
      <c r="A125" s="54" t="s">
        <v>90</v>
      </c>
      <c r="B125" s="56">
        <v>2011</v>
      </c>
      <c r="C125" s="113">
        <f>C52</f>
        <v>475171.00000000006</v>
      </c>
      <c r="D125" s="113">
        <f>D52</f>
        <v>437979.29</v>
      </c>
      <c r="E125" s="55">
        <f t="shared" si="11"/>
        <v>-37191.710000000079</v>
      </c>
      <c r="F125" s="131">
        <f t="shared" si="12"/>
        <v>92.172984041534505</v>
      </c>
      <c r="G125" s="113">
        <f>G52</f>
        <v>475171.00000000006</v>
      </c>
      <c r="H125" s="113">
        <f>H52</f>
        <v>437979.29</v>
      </c>
      <c r="I125" s="55">
        <f t="shared" si="13"/>
        <v>-37191.710000000079</v>
      </c>
      <c r="J125" s="53"/>
      <c r="K125" s="216"/>
      <c r="L125" s="168"/>
      <c r="M125" s="183"/>
      <c r="N125" s="167"/>
      <c r="O125" s="168"/>
    </row>
    <row r="126" spans="1:15" ht="26.25" x14ac:dyDescent="0.25">
      <c r="A126" s="45" t="s">
        <v>92</v>
      </c>
      <c r="B126" s="57">
        <v>2020</v>
      </c>
      <c r="C126" s="114">
        <f>C72+C74+C75+C76+C78+C79+C105</f>
        <v>6599582</v>
      </c>
      <c r="D126" s="114">
        <f>D72+D74+D75+D76+D78+D79+D105</f>
        <v>3789781.55</v>
      </c>
      <c r="E126" s="55">
        <f t="shared" si="11"/>
        <v>-2809800.45</v>
      </c>
      <c r="F126" s="131">
        <f t="shared" si="12"/>
        <v>57.424569465157035</v>
      </c>
      <c r="G126" s="114">
        <f>G72+G74+G75+G76+G78+G79+G105</f>
        <v>6599582</v>
      </c>
      <c r="H126" s="114">
        <f>H72+H74+H75+H76+H78+H79+H105</f>
        <v>3789781.55</v>
      </c>
      <c r="I126" s="55">
        <f t="shared" si="13"/>
        <v>-2809800.45</v>
      </c>
      <c r="J126" s="53" t="s">
        <v>93</v>
      </c>
      <c r="K126" s="216"/>
      <c r="L126" s="168"/>
      <c r="M126" s="183"/>
      <c r="N126" s="168"/>
      <c r="O126" s="168"/>
    </row>
    <row r="127" spans="1:15" x14ac:dyDescent="0.25">
      <c r="A127" s="54" t="s">
        <v>90</v>
      </c>
      <c r="B127" s="56">
        <v>2021</v>
      </c>
      <c r="C127" s="114">
        <v>628855</v>
      </c>
      <c r="D127" s="114">
        <v>440865.77</v>
      </c>
      <c r="E127" s="55">
        <f t="shared" si="11"/>
        <v>-187989.22999999998</v>
      </c>
      <c r="F127" s="131">
        <f t="shared" si="12"/>
        <v>70.106108721406372</v>
      </c>
      <c r="G127" s="114">
        <v>628855</v>
      </c>
      <c r="H127" s="114">
        <v>440865.77</v>
      </c>
      <c r="I127" s="55">
        <f t="shared" si="13"/>
        <v>-187989.22999999998</v>
      </c>
      <c r="J127" s="53"/>
      <c r="K127" s="216"/>
      <c r="L127" s="168"/>
      <c r="M127" s="183"/>
      <c r="N127" s="167"/>
      <c r="O127" s="168"/>
    </row>
    <row r="128" spans="1:15" ht="26.25" x14ac:dyDescent="0.25">
      <c r="A128" s="45" t="s">
        <v>86</v>
      </c>
      <c r="B128" s="57">
        <v>2030</v>
      </c>
      <c r="C128" s="114">
        <f>C80+C118</f>
        <v>9686234</v>
      </c>
      <c r="D128" s="114">
        <f>D80+D118</f>
        <v>10531933.689999999</v>
      </c>
      <c r="E128" s="55">
        <f t="shared" si="11"/>
        <v>845699.68999999948</v>
      </c>
      <c r="F128" s="131">
        <f t="shared" si="12"/>
        <v>108.73094424520406</v>
      </c>
      <c r="G128" s="114">
        <f>G80+G118</f>
        <v>9686234</v>
      </c>
      <c r="H128" s="114">
        <f>H80+H118</f>
        <v>10531933.689999999</v>
      </c>
      <c r="I128" s="55">
        <f t="shared" si="13"/>
        <v>845699.68999999948</v>
      </c>
      <c r="J128" s="53" t="s">
        <v>94</v>
      </c>
      <c r="K128" s="216"/>
      <c r="L128" s="168"/>
      <c r="M128" s="183"/>
      <c r="N128" s="168"/>
      <c r="O128" s="168"/>
    </row>
    <row r="129" spans="1:15" x14ac:dyDescent="0.25">
      <c r="A129" s="54" t="s">
        <v>90</v>
      </c>
      <c r="B129" s="56">
        <v>2031</v>
      </c>
      <c r="C129" s="112">
        <f>C50</f>
        <v>9274747</v>
      </c>
      <c r="D129" s="113">
        <f>D50</f>
        <v>8649682.1899999995</v>
      </c>
      <c r="E129" s="55">
        <f t="shared" si="11"/>
        <v>-625064.81000000052</v>
      </c>
      <c r="F129" s="131">
        <f t="shared" si="12"/>
        <v>93.260572929913877</v>
      </c>
      <c r="G129" s="112">
        <f>G50</f>
        <v>9274747</v>
      </c>
      <c r="H129" s="113">
        <f>H50</f>
        <v>8649682.1899999995</v>
      </c>
      <c r="I129" s="55">
        <f t="shared" si="13"/>
        <v>-625064.81000000052</v>
      </c>
      <c r="J129" s="53"/>
      <c r="K129" s="216"/>
      <c r="L129" s="168"/>
      <c r="M129" s="183"/>
      <c r="N129" s="167"/>
      <c r="O129" s="168"/>
    </row>
    <row r="130" spans="1:15" ht="26.25" x14ac:dyDescent="0.25">
      <c r="A130" s="45" t="s">
        <v>95</v>
      </c>
      <c r="B130" s="57">
        <v>2040</v>
      </c>
      <c r="C130" s="114">
        <f>C93+C110</f>
        <v>8981905</v>
      </c>
      <c r="D130" s="114">
        <f>D93+D110</f>
        <v>2998803.81</v>
      </c>
      <c r="E130" s="55">
        <f t="shared" si="11"/>
        <v>-5983101.1899999995</v>
      </c>
      <c r="F130" s="131">
        <f t="shared" si="12"/>
        <v>33.387169091634796</v>
      </c>
      <c r="G130" s="114">
        <f>G93+G110</f>
        <v>8981905</v>
      </c>
      <c r="H130" s="114">
        <f>H93+H110</f>
        <v>2998803.81</v>
      </c>
      <c r="I130" s="55">
        <f t="shared" si="13"/>
        <v>-5983101.1899999995</v>
      </c>
      <c r="J130" s="53" t="s">
        <v>96</v>
      </c>
      <c r="K130" s="216"/>
      <c r="L130" s="168"/>
      <c r="M130" s="183"/>
      <c r="N130" s="168"/>
      <c r="O130" s="168"/>
    </row>
    <row r="131" spans="1:15" s="168" customFormat="1" x14ac:dyDescent="0.25">
      <c r="A131" s="54" t="s">
        <v>90</v>
      </c>
      <c r="B131" s="56">
        <v>2041</v>
      </c>
      <c r="C131" s="112">
        <v>590819</v>
      </c>
      <c r="D131" s="114">
        <v>169354.15</v>
      </c>
      <c r="E131" s="55">
        <f t="shared" si="11"/>
        <v>-421464.85</v>
      </c>
      <c r="F131" s="131">
        <f t="shared" si="12"/>
        <v>28.664303280700182</v>
      </c>
      <c r="G131" s="112">
        <v>590819</v>
      </c>
      <c r="H131" s="114">
        <v>169354.15</v>
      </c>
      <c r="I131" s="55">
        <f t="shared" si="13"/>
        <v>-421464.85</v>
      </c>
      <c r="J131" s="53"/>
      <c r="K131" s="216"/>
      <c r="M131" s="183"/>
      <c r="N131" s="167"/>
    </row>
    <row r="132" spans="1:15" ht="26.25" x14ac:dyDescent="0.25">
      <c r="A132" s="40" t="s">
        <v>97</v>
      </c>
      <c r="B132" s="34">
        <v>2060</v>
      </c>
      <c r="C132" s="115">
        <f t="shared" ref="C132:D132" si="14">C122+C124+C126+C128+C130</f>
        <v>65145178</v>
      </c>
      <c r="D132" s="115">
        <f t="shared" si="14"/>
        <v>54505845.289999999</v>
      </c>
      <c r="E132" s="55">
        <f t="shared" si="11"/>
        <v>-10639332.710000001</v>
      </c>
      <c r="F132" s="131">
        <f t="shared" si="12"/>
        <v>83.66827286894511</v>
      </c>
      <c r="G132" s="115">
        <f t="shared" ref="G132:H132" si="15">G122+G124+G126+G128+G130</f>
        <v>65145178</v>
      </c>
      <c r="H132" s="115">
        <f t="shared" si="15"/>
        <v>54505845.289999999</v>
      </c>
      <c r="I132" s="55">
        <f t="shared" si="13"/>
        <v>-10639332.710000001</v>
      </c>
      <c r="J132" s="137"/>
      <c r="K132" s="216">
        <f>54505845.29-D132</f>
        <v>0</v>
      </c>
      <c r="L132" s="168"/>
      <c r="M132" s="183"/>
      <c r="N132" s="167"/>
      <c r="O132" s="168"/>
    </row>
    <row r="133" spans="1:15" x14ac:dyDescent="0.25">
      <c r="A133" s="225" t="s">
        <v>98</v>
      </c>
      <c r="B133" s="225"/>
      <c r="C133" s="225"/>
      <c r="D133" s="225"/>
      <c r="E133" s="225"/>
      <c r="F133" s="225"/>
      <c r="G133" s="225"/>
      <c r="H133" s="225"/>
      <c r="I133" s="225"/>
      <c r="J133" s="225"/>
      <c r="K133" s="216"/>
      <c r="L133" s="168"/>
      <c r="M133" s="168"/>
      <c r="N133" s="168"/>
      <c r="O133" s="168"/>
    </row>
    <row r="134" spans="1:15" ht="24" x14ac:dyDescent="0.25">
      <c r="A134" s="17" t="s">
        <v>99</v>
      </c>
      <c r="B134" s="58">
        <v>3000</v>
      </c>
      <c r="C134" s="138">
        <v>0</v>
      </c>
      <c r="D134" s="138">
        <v>0</v>
      </c>
      <c r="E134" s="59"/>
      <c r="F134" s="132"/>
      <c r="G134" s="138">
        <v>0</v>
      </c>
      <c r="H134" s="138">
        <v>0</v>
      </c>
      <c r="I134" s="59"/>
      <c r="J134" s="59"/>
      <c r="K134" s="216"/>
      <c r="L134" s="168"/>
      <c r="M134" s="168"/>
      <c r="N134" s="168"/>
      <c r="O134" s="168"/>
    </row>
    <row r="135" spans="1:15" ht="24" x14ac:dyDescent="0.25">
      <c r="A135" s="60" t="s">
        <v>100</v>
      </c>
      <c r="B135" s="61">
        <v>3001</v>
      </c>
      <c r="C135" s="116"/>
      <c r="D135" s="117"/>
      <c r="E135" s="117"/>
      <c r="F135" s="133"/>
      <c r="G135" s="116"/>
      <c r="H135" s="117"/>
      <c r="I135" s="117"/>
      <c r="J135" s="59"/>
      <c r="K135" s="216"/>
      <c r="L135" s="168"/>
      <c r="M135" s="168"/>
      <c r="N135" s="168"/>
      <c r="O135" s="168"/>
    </row>
    <row r="136" spans="1:15" ht="24" x14ac:dyDescent="0.25">
      <c r="A136" s="60" t="s">
        <v>101</v>
      </c>
      <c r="B136" s="61">
        <v>3002</v>
      </c>
      <c r="C136" s="116"/>
      <c r="D136" s="117"/>
      <c r="E136" s="117"/>
      <c r="F136" s="133"/>
      <c r="G136" s="116"/>
      <c r="H136" s="117"/>
      <c r="I136" s="117"/>
      <c r="J136" s="59"/>
      <c r="K136" s="216"/>
      <c r="L136" s="168"/>
      <c r="M136" s="168"/>
      <c r="N136" s="168"/>
      <c r="O136" s="168"/>
    </row>
    <row r="137" spans="1:15" ht="24" x14ac:dyDescent="0.25">
      <c r="A137" s="17" t="s">
        <v>102</v>
      </c>
      <c r="B137" s="58">
        <v>3100</v>
      </c>
      <c r="C137" s="116">
        <f>C140+C148</f>
        <v>982307</v>
      </c>
      <c r="D137" s="116">
        <f>D142+D148+D140</f>
        <v>112882</v>
      </c>
      <c r="E137" s="116">
        <f>D137-C137</f>
        <v>-869425</v>
      </c>
      <c r="F137" s="134">
        <f>D137/C137*100</f>
        <v>11.491519453694211</v>
      </c>
      <c r="G137" s="116">
        <f>G140+G148</f>
        <v>982307</v>
      </c>
      <c r="H137" s="116">
        <f>H142+H148+H140</f>
        <v>112882</v>
      </c>
      <c r="I137" s="117">
        <f>H137-G137</f>
        <v>-869425</v>
      </c>
      <c r="J137" s="59">
        <f>H137/G137*100</f>
        <v>11.491519453694211</v>
      </c>
      <c r="K137" s="216"/>
      <c r="L137" s="168"/>
      <c r="M137" s="168"/>
      <c r="N137" s="168"/>
      <c r="O137" s="168"/>
    </row>
    <row r="138" spans="1:15" x14ac:dyDescent="0.25">
      <c r="A138" s="19" t="s">
        <v>103</v>
      </c>
      <c r="B138" s="62">
        <v>3110</v>
      </c>
      <c r="C138" s="116"/>
      <c r="D138" s="218"/>
      <c r="E138" s="218"/>
      <c r="F138" s="219"/>
      <c r="G138" s="218"/>
      <c r="H138" s="218"/>
      <c r="I138" s="117"/>
      <c r="J138" s="59"/>
      <c r="K138" s="216"/>
      <c r="L138" s="168"/>
      <c r="M138" s="168"/>
      <c r="N138" s="168"/>
      <c r="O138" s="168"/>
    </row>
    <row r="139" spans="1:15" x14ac:dyDescent="0.25">
      <c r="A139" s="25" t="s">
        <v>90</v>
      </c>
      <c r="B139" s="63">
        <v>3111</v>
      </c>
      <c r="C139" s="116"/>
      <c r="D139" s="220"/>
      <c r="E139" s="218"/>
      <c r="F139" s="219"/>
      <c r="G139" s="218"/>
      <c r="H139" s="220"/>
      <c r="I139" s="117"/>
      <c r="J139" s="59"/>
      <c r="K139" s="216"/>
      <c r="L139" s="168"/>
      <c r="M139" s="168"/>
      <c r="N139" s="168"/>
      <c r="O139" s="168"/>
    </row>
    <row r="140" spans="1:15" x14ac:dyDescent="0.25">
      <c r="A140" s="23" t="s">
        <v>104</v>
      </c>
      <c r="B140" s="62">
        <v>3120</v>
      </c>
      <c r="C140" s="116">
        <v>982307</v>
      </c>
      <c r="D140" s="214">
        <v>112882</v>
      </c>
      <c r="E140" s="218">
        <f>D142-C140</f>
        <v>-982307</v>
      </c>
      <c r="F140" s="219">
        <f>D142/C140*100</f>
        <v>0</v>
      </c>
      <c r="G140" s="218">
        <v>982307</v>
      </c>
      <c r="H140" s="214">
        <v>112882</v>
      </c>
      <c r="I140" s="117">
        <f t="shared" ref="I140" si="16">H140-G140</f>
        <v>-869425</v>
      </c>
      <c r="J140" s="59">
        <f t="shared" ref="J140" si="17">H140/G140*100</f>
        <v>11.491519453694211</v>
      </c>
      <c r="K140" s="216"/>
      <c r="L140" s="168"/>
      <c r="M140" s="168"/>
      <c r="N140" s="168"/>
      <c r="O140" s="168"/>
    </row>
    <row r="141" spans="1:15" x14ac:dyDescent="0.25">
      <c r="A141" s="25" t="s">
        <v>90</v>
      </c>
      <c r="B141" s="63">
        <v>3121</v>
      </c>
      <c r="C141" s="116"/>
      <c r="D141" s="218"/>
      <c r="E141" s="218"/>
      <c r="F141" s="219"/>
      <c r="G141" s="218"/>
      <c r="H141" s="218"/>
      <c r="I141" s="117"/>
      <c r="J141" s="59"/>
      <c r="K141" s="216"/>
      <c r="L141" s="168"/>
      <c r="M141" s="168"/>
      <c r="N141" s="168"/>
      <c r="O141" s="168"/>
    </row>
    <row r="142" spans="1:15" ht="24" x14ac:dyDescent="0.25">
      <c r="A142" s="23" t="s">
        <v>105</v>
      </c>
      <c r="B142" s="62">
        <v>3130</v>
      </c>
      <c r="C142" s="117"/>
      <c r="D142" s="218"/>
      <c r="E142" s="196"/>
      <c r="F142" s="221"/>
      <c r="G142" s="196"/>
      <c r="H142" s="218"/>
      <c r="I142" s="117"/>
      <c r="J142" s="59"/>
      <c r="K142" s="216"/>
      <c r="L142" s="168"/>
      <c r="M142" s="168"/>
      <c r="N142" s="168"/>
      <c r="O142" s="168"/>
    </row>
    <row r="143" spans="1:15" x14ac:dyDescent="0.25">
      <c r="A143" s="25" t="s">
        <v>90</v>
      </c>
      <c r="B143" s="63">
        <v>3131</v>
      </c>
      <c r="C143" s="117"/>
      <c r="D143" s="117"/>
      <c r="E143" s="117"/>
      <c r="F143" s="133"/>
      <c r="G143" s="117"/>
      <c r="H143" s="117"/>
      <c r="I143" s="117"/>
      <c r="J143" s="59"/>
      <c r="K143" s="216"/>
      <c r="L143" s="168"/>
      <c r="M143" s="168"/>
      <c r="N143" s="168"/>
      <c r="O143" s="168"/>
    </row>
    <row r="144" spans="1:15" ht="24" x14ac:dyDescent="0.25">
      <c r="A144" s="23" t="s">
        <v>106</v>
      </c>
      <c r="B144" s="62">
        <v>3140</v>
      </c>
      <c r="C144" s="117"/>
      <c r="D144" s="117"/>
      <c r="E144" s="117"/>
      <c r="F144" s="133"/>
      <c r="G144" s="117"/>
      <c r="H144" s="117"/>
      <c r="I144" s="117"/>
      <c r="J144" s="59"/>
      <c r="K144" s="216"/>
      <c r="L144" s="168"/>
      <c r="M144" s="168"/>
      <c r="N144" s="168"/>
      <c r="O144" s="168"/>
    </row>
    <row r="145" spans="1:15" x14ac:dyDescent="0.25">
      <c r="A145" s="25" t="s">
        <v>90</v>
      </c>
      <c r="B145" s="63">
        <v>3141</v>
      </c>
      <c r="C145" s="117"/>
      <c r="D145" s="117"/>
      <c r="E145" s="117"/>
      <c r="F145" s="133"/>
      <c r="G145" s="117"/>
      <c r="H145" s="117"/>
      <c r="I145" s="117"/>
      <c r="J145" s="59"/>
      <c r="K145" s="216"/>
      <c r="L145" s="168"/>
      <c r="M145" s="168"/>
      <c r="N145" s="168"/>
      <c r="O145" s="168"/>
    </row>
    <row r="146" spans="1:15" ht="36" x14ac:dyDescent="0.25">
      <c r="A146" s="23" t="s">
        <v>107</v>
      </c>
      <c r="B146" s="62">
        <v>3150</v>
      </c>
      <c r="C146" s="117"/>
      <c r="D146" s="117"/>
      <c r="E146" s="117"/>
      <c r="F146" s="133"/>
      <c r="G146" s="117"/>
      <c r="H146" s="117"/>
      <c r="I146" s="117"/>
      <c r="J146" s="59"/>
      <c r="K146" s="216"/>
      <c r="L146" s="168"/>
      <c r="M146" s="168"/>
      <c r="N146" s="168"/>
      <c r="O146" s="168"/>
    </row>
    <row r="147" spans="1:15" x14ac:dyDescent="0.25">
      <c r="A147" s="25" t="s">
        <v>90</v>
      </c>
      <c r="B147" s="63">
        <v>3151</v>
      </c>
      <c r="C147" s="117"/>
      <c r="D147" s="117"/>
      <c r="E147" s="117"/>
      <c r="F147" s="133"/>
      <c r="G147" s="117"/>
      <c r="H147" s="117"/>
      <c r="I147" s="117"/>
      <c r="J147" s="59"/>
      <c r="K147" s="216"/>
      <c r="L147" s="148"/>
    </row>
    <row r="148" spans="1:15" x14ac:dyDescent="0.25">
      <c r="A148" s="23" t="s">
        <v>108</v>
      </c>
      <c r="B148" s="62">
        <v>3160</v>
      </c>
      <c r="C148" s="118"/>
      <c r="D148" s="59"/>
      <c r="E148" s="59"/>
      <c r="F148" s="132"/>
      <c r="G148" s="118"/>
      <c r="H148" s="59"/>
      <c r="I148" s="59"/>
      <c r="J148" s="59"/>
      <c r="K148" s="216"/>
      <c r="L148" s="148"/>
    </row>
    <row r="149" spans="1:15" x14ac:dyDescent="0.25">
      <c r="A149" s="64" t="s">
        <v>90</v>
      </c>
      <c r="B149" s="65">
        <v>3161</v>
      </c>
      <c r="C149" s="59"/>
      <c r="D149" s="59"/>
      <c r="E149" s="59"/>
      <c r="F149" s="132"/>
      <c r="G149" s="59"/>
      <c r="H149" s="195"/>
      <c r="I149" s="59"/>
      <c r="J149" s="59"/>
      <c r="K149" s="216"/>
      <c r="L149" s="148"/>
    </row>
    <row r="150" spans="1:15" x14ac:dyDescent="0.25">
      <c r="A150" s="225" t="s">
        <v>109</v>
      </c>
      <c r="B150" s="225"/>
      <c r="C150" s="225"/>
      <c r="D150" s="225"/>
      <c r="E150" s="225"/>
      <c r="F150" s="225"/>
      <c r="G150" s="225"/>
      <c r="H150" s="225"/>
      <c r="I150" s="225"/>
      <c r="J150" s="225"/>
      <c r="K150" s="216"/>
      <c r="L150" s="148"/>
    </row>
    <row r="151" spans="1:15" ht="24" x14ac:dyDescent="0.25">
      <c r="A151" s="17" t="s">
        <v>110</v>
      </c>
      <c r="B151" s="66">
        <v>4000</v>
      </c>
      <c r="C151" s="59"/>
      <c r="D151" s="59"/>
      <c r="E151" s="59"/>
      <c r="F151" s="132"/>
      <c r="G151" s="59"/>
      <c r="H151" s="195"/>
      <c r="I151" s="59"/>
      <c r="J151" s="59"/>
      <c r="K151" s="216"/>
      <c r="L151" s="148"/>
    </row>
    <row r="152" spans="1:15" x14ac:dyDescent="0.25">
      <c r="A152" s="67" t="s">
        <v>111</v>
      </c>
      <c r="B152" s="63">
        <v>4001</v>
      </c>
      <c r="C152" s="59"/>
      <c r="D152" s="59"/>
      <c r="E152" s="59"/>
      <c r="F152" s="132"/>
      <c r="G152" s="59"/>
      <c r="H152" s="195"/>
      <c r="I152" s="59"/>
      <c r="J152" s="59"/>
      <c r="K152" s="216"/>
      <c r="L152" s="148"/>
    </row>
    <row r="153" spans="1:15" x14ac:dyDescent="0.25">
      <c r="A153" s="67" t="s">
        <v>112</v>
      </c>
      <c r="B153" s="63">
        <v>4002</v>
      </c>
      <c r="C153" s="59"/>
      <c r="D153" s="59"/>
      <c r="E153" s="59"/>
      <c r="F153" s="132"/>
      <c r="G153" s="59"/>
      <c r="H153" s="195"/>
      <c r="I153" s="59"/>
      <c r="J153" s="59"/>
      <c r="K153" s="216"/>
      <c r="L153" s="148"/>
    </row>
    <row r="154" spans="1:15" x14ac:dyDescent="0.25">
      <c r="A154" s="67" t="s">
        <v>113</v>
      </c>
      <c r="B154" s="63">
        <v>4003</v>
      </c>
      <c r="C154" s="59"/>
      <c r="D154" s="59"/>
      <c r="E154" s="59"/>
      <c r="F154" s="132"/>
      <c r="G154" s="59"/>
      <c r="H154" s="195"/>
      <c r="I154" s="59"/>
      <c r="J154" s="59"/>
      <c r="K154" s="216"/>
      <c r="L154" s="148"/>
    </row>
    <row r="155" spans="1:15" x14ac:dyDescent="0.25">
      <c r="A155" s="19" t="s">
        <v>114</v>
      </c>
      <c r="B155" s="62">
        <v>4010</v>
      </c>
      <c r="C155" s="59"/>
      <c r="D155" s="59"/>
      <c r="E155" s="59"/>
      <c r="F155" s="132"/>
      <c r="G155" s="59"/>
      <c r="H155" s="195"/>
      <c r="I155" s="59"/>
      <c r="J155" s="59"/>
      <c r="K155" s="216"/>
      <c r="L155" s="148"/>
    </row>
    <row r="156" spans="1:15" ht="24" x14ac:dyDescent="0.25">
      <c r="A156" s="17" t="s">
        <v>115</v>
      </c>
      <c r="B156" s="66">
        <v>4020</v>
      </c>
      <c r="C156" s="59"/>
      <c r="D156" s="59"/>
      <c r="E156" s="59"/>
      <c r="F156" s="132"/>
      <c r="G156" s="59"/>
      <c r="H156" s="195"/>
      <c r="I156" s="59"/>
      <c r="J156" s="59"/>
      <c r="K156" s="216"/>
      <c r="L156" s="148"/>
    </row>
    <row r="157" spans="1:15" x14ac:dyDescent="0.25">
      <c r="A157" s="67" t="s">
        <v>111</v>
      </c>
      <c r="B157" s="63">
        <v>4021</v>
      </c>
      <c r="C157" s="59"/>
      <c r="D157" s="59"/>
      <c r="E157" s="59"/>
      <c r="F157" s="132"/>
      <c r="G157" s="59"/>
      <c r="H157" s="195"/>
      <c r="I157" s="59"/>
      <c r="J157" s="59"/>
      <c r="K157" s="216"/>
      <c r="L157" s="148"/>
    </row>
    <row r="158" spans="1:15" x14ac:dyDescent="0.25">
      <c r="A158" s="67" t="s">
        <v>112</v>
      </c>
      <c r="B158" s="63">
        <v>4022</v>
      </c>
      <c r="C158" s="59"/>
      <c r="D158" s="59"/>
      <c r="E158" s="59"/>
      <c r="F158" s="132"/>
      <c r="G158" s="59"/>
      <c r="H158" s="195"/>
      <c r="I158" s="59"/>
      <c r="J158" s="59"/>
      <c r="K158" s="216"/>
      <c r="L158" s="148"/>
    </row>
    <row r="159" spans="1:15" x14ac:dyDescent="0.25">
      <c r="A159" s="67" t="s">
        <v>113</v>
      </c>
      <c r="B159" s="63">
        <v>4023</v>
      </c>
      <c r="C159" s="59"/>
      <c r="D159" s="59"/>
      <c r="E159" s="59"/>
      <c r="F159" s="132"/>
      <c r="G159" s="59"/>
      <c r="H159" s="195"/>
      <c r="I159" s="59"/>
      <c r="J159" s="59"/>
      <c r="K159" s="216"/>
      <c r="L159" s="148"/>
    </row>
    <row r="160" spans="1:15" x14ac:dyDescent="0.25">
      <c r="A160" s="19" t="s">
        <v>116</v>
      </c>
      <c r="B160" s="62">
        <v>4030</v>
      </c>
      <c r="C160" s="59"/>
      <c r="D160" s="59"/>
      <c r="E160" s="59"/>
      <c r="F160" s="132"/>
      <c r="G160" s="59"/>
      <c r="H160" s="195"/>
      <c r="I160" s="59"/>
      <c r="J160" s="59"/>
      <c r="K160" s="216"/>
      <c r="L160" s="148"/>
    </row>
    <row r="161" spans="1:13" x14ac:dyDescent="0.25">
      <c r="A161" s="225" t="s">
        <v>117</v>
      </c>
      <c r="B161" s="225"/>
      <c r="C161" s="225"/>
      <c r="D161" s="225"/>
      <c r="E161" s="225"/>
      <c r="F161" s="225"/>
      <c r="G161" s="225"/>
      <c r="H161" s="225"/>
      <c r="I161" s="225"/>
      <c r="J161" s="225"/>
      <c r="K161" s="216"/>
      <c r="L161" s="148"/>
    </row>
    <row r="162" spans="1:13" ht="24" x14ac:dyDescent="0.25">
      <c r="A162" s="68" t="s">
        <v>118</v>
      </c>
      <c r="B162" s="66">
        <v>5000</v>
      </c>
      <c r="C162" s="196">
        <f>C37+C42</f>
        <v>66127485</v>
      </c>
      <c r="D162" s="196">
        <f>D37+D42+D134</f>
        <v>63986524.509999998</v>
      </c>
      <c r="E162" s="117">
        <f>D162-C162</f>
        <v>-2140960.4900000021</v>
      </c>
      <c r="F162" s="133">
        <f>D162/C162*100</f>
        <v>96.762374238185515</v>
      </c>
      <c r="G162" s="196">
        <f>G37+G42</f>
        <v>66127485</v>
      </c>
      <c r="H162" s="196">
        <f>H37+H42+H134</f>
        <v>63986524.509999998</v>
      </c>
      <c r="I162" s="138">
        <f>H162-G162</f>
        <v>-2140960.4900000021</v>
      </c>
      <c r="J162" s="132">
        <f>H162/G162*100</f>
        <v>96.762374238185515</v>
      </c>
      <c r="K162" s="216"/>
      <c r="L162" s="148"/>
      <c r="M162" s="215"/>
    </row>
    <row r="163" spans="1:13" ht="24" x14ac:dyDescent="0.25">
      <c r="A163" s="68" t="s">
        <v>119</v>
      </c>
      <c r="B163" s="66">
        <v>5010</v>
      </c>
      <c r="C163" s="196">
        <f>C70+C104+C137+C156</f>
        <v>66127485</v>
      </c>
      <c r="D163" s="196">
        <f>D70+D104+D137+D156</f>
        <v>54618727.290000007</v>
      </c>
      <c r="E163" s="211">
        <f>D163-C163</f>
        <v>-11508757.709999993</v>
      </c>
      <c r="F163" s="133">
        <f>D163/C163*100</f>
        <v>82.596105522537272</v>
      </c>
      <c r="G163" s="196">
        <f>G70+G104+G137+G156</f>
        <v>66127485</v>
      </c>
      <c r="H163" s="211">
        <f>H70+H104+H137+H156</f>
        <v>54618727.290000007</v>
      </c>
      <c r="I163" s="138">
        <f>H163-G163</f>
        <v>-11508757.709999993</v>
      </c>
      <c r="J163" s="132">
        <f>H163/G163*100</f>
        <v>82.596105522537272</v>
      </c>
      <c r="K163" s="216"/>
      <c r="L163" s="148"/>
    </row>
    <row r="164" spans="1:13" x14ac:dyDescent="0.25">
      <c r="A164" s="19" t="s">
        <v>120</v>
      </c>
      <c r="B164" s="62">
        <v>5020</v>
      </c>
      <c r="C164" s="59"/>
      <c r="D164" s="59"/>
      <c r="E164" s="59"/>
      <c r="F164" s="132"/>
      <c r="G164" s="59"/>
      <c r="H164" s="202"/>
      <c r="I164" s="59"/>
      <c r="J164" s="59"/>
      <c r="K164" s="216"/>
      <c r="L164" s="148"/>
    </row>
    <row r="165" spans="1:13" ht="36" x14ac:dyDescent="0.25">
      <c r="A165" s="17" t="s">
        <v>121</v>
      </c>
      <c r="B165" s="66">
        <v>5030</v>
      </c>
      <c r="C165" s="59"/>
      <c r="D165" s="138"/>
      <c r="E165" s="138"/>
      <c r="F165" s="132"/>
      <c r="G165" s="59"/>
      <c r="H165" s="202"/>
      <c r="I165" s="138"/>
      <c r="J165" s="59"/>
      <c r="K165" s="216"/>
      <c r="L165" s="148"/>
    </row>
    <row r="166" spans="1:13" x14ac:dyDescent="0.25">
      <c r="A166" s="19" t="s">
        <v>122</v>
      </c>
      <c r="B166" s="62">
        <v>5040</v>
      </c>
      <c r="C166" s="59"/>
      <c r="D166" s="59"/>
      <c r="E166" s="59"/>
      <c r="F166" s="132"/>
      <c r="G166" s="59"/>
      <c r="H166" s="195"/>
      <c r="I166" s="59"/>
      <c r="J166" s="59"/>
      <c r="K166" s="216"/>
      <c r="L166" s="148"/>
    </row>
    <row r="167" spans="1:13" x14ac:dyDescent="0.25">
      <c r="A167" s="19" t="s">
        <v>123</v>
      </c>
      <c r="B167" s="62">
        <v>5050</v>
      </c>
      <c r="C167" s="59"/>
      <c r="D167" s="59"/>
      <c r="E167" s="59"/>
      <c r="F167" s="132"/>
      <c r="G167" s="59"/>
      <c r="H167" s="195"/>
      <c r="I167" s="59"/>
      <c r="J167" s="59"/>
      <c r="K167" s="216"/>
      <c r="L167" s="148"/>
    </row>
    <row r="168" spans="1:13" x14ac:dyDescent="0.25">
      <c r="A168" s="225" t="s">
        <v>124</v>
      </c>
      <c r="B168" s="225"/>
      <c r="C168" s="225"/>
      <c r="D168" s="225"/>
      <c r="E168" s="225"/>
      <c r="F168" s="225"/>
      <c r="G168" s="225"/>
      <c r="H168" s="225"/>
      <c r="I168" s="225"/>
      <c r="J168" s="225"/>
      <c r="K168" s="216"/>
      <c r="L168" s="148"/>
    </row>
    <row r="169" spans="1:13" ht="24" x14ac:dyDescent="0.25">
      <c r="A169" s="17" t="s">
        <v>125</v>
      </c>
      <c r="B169" s="17"/>
      <c r="C169" s="59"/>
      <c r="D169" s="59"/>
      <c r="E169" s="59"/>
      <c r="F169" s="132"/>
      <c r="G169" s="59"/>
      <c r="H169" s="195"/>
      <c r="I169" s="59"/>
      <c r="J169" s="59"/>
      <c r="K169" s="216"/>
      <c r="L169" s="148"/>
    </row>
    <row r="170" spans="1:13" ht="65.25" customHeight="1" x14ac:dyDescent="0.25">
      <c r="A170" s="23" t="s">
        <v>126</v>
      </c>
      <c r="B170" s="69">
        <v>6000</v>
      </c>
      <c r="C170" s="139">
        <f>C171+C172+C173+C174+C175+C176</f>
        <v>333.25</v>
      </c>
      <c r="D170" s="139">
        <f>D171+D172+D173+D174+D175+D176</f>
        <v>279</v>
      </c>
      <c r="E170" s="140">
        <f>D170-C170</f>
        <v>-54.25</v>
      </c>
      <c r="F170" s="134">
        <f>D170/C170*100</f>
        <v>83.720930232558146</v>
      </c>
      <c r="G170" s="139">
        <f>G171+G172+G173+G174+G175+G176</f>
        <v>333.5</v>
      </c>
      <c r="H170" s="139">
        <f>H171+H172+H173+H174+H175+H176</f>
        <v>279</v>
      </c>
      <c r="I170" s="141">
        <f>H170-G170</f>
        <v>-54.5</v>
      </c>
      <c r="J170" s="118">
        <f>H170/G170*100</f>
        <v>83.658170914542723</v>
      </c>
      <c r="K170" s="216"/>
      <c r="L170" s="148"/>
    </row>
    <row r="171" spans="1:13" x14ac:dyDescent="0.25">
      <c r="A171" s="24" t="s">
        <v>127</v>
      </c>
      <c r="B171" s="70">
        <v>6001</v>
      </c>
      <c r="C171" s="79">
        <v>34.25</v>
      </c>
      <c r="D171" s="59">
        <v>34</v>
      </c>
      <c r="E171" s="140">
        <f>D171-C171</f>
        <v>-0.25</v>
      </c>
      <c r="F171" s="134">
        <f t="shared" ref="F171:F190" si="18">D171/C171*100</f>
        <v>99.270072992700733</v>
      </c>
      <c r="G171" s="79">
        <v>34</v>
      </c>
      <c r="H171" s="59">
        <v>34</v>
      </c>
      <c r="I171" s="141">
        <f t="shared" ref="I171:I190" si="19">H171-G171</f>
        <v>0</v>
      </c>
      <c r="J171" s="118">
        <f t="shared" ref="J171:J190" si="20">H171/G171*100</f>
        <v>100</v>
      </c>
      <c r="K171" s="216"/>
      <c r="L171" s="148"/>
    </row>
    <row r="172" spans="1:13" x14ac:dyDescent="0.25">
      <c r="A172" s="24" t="s">
        <v>128</v>
      </c>
      <c r="B172" s="70">
        <v>6002</v>
      </c>
      <c r="C172" s="79">
        <v>77.25</v>
      </c>
      <c r="D172" s="59">
        <v>48</v>
      </c>
      <c r="E172" s="140">
        <f t="shared" ref="E172:E190" si="21">D172-C172</f>
        <v>-29.25</v>
      </c>
      <c r="F172" s="134">
        <f t="shared" si="18"/>
        <v>62.135922330097081</v>
      </c>
      <c r="G172" s="79">
        <v>77.5</v>
      </c>
      <c r="H172" s="59">
        <v>48</v>
      </c>
      <c r="I172" s="141">
        <f t="shared" si="19"/>
        <v>-29.5</v>
      </c>
      <c r="J172" s="118">
        <f t="shared" si="20"/>
        <v>61.935483870967744</v>
      </c>
      <c r="K172" s="216"/>
      <c r="L172" s="148"/>
    </row>
    <row r="173" spans="1:13" x14ac:dyDescent="0.25">
      <c r="A173" s="24" t="s">
        <v>129</v>
      </c>
      <c r="B173" s="70">
        <v>6003</v>
      </c>
      <c r="C173" s="79">
        <v>1</v>
      </c>
      <c r="D173" s="59">
        <v>1</v>
      </c>
      <c r="E173" s="140">
        <f t="shared" si="21"/>
        <v>0</v>
      </c>
      <c r="F173" s="134">
        <f t="shared" si="18"/>
        <v>100</v>
      </c>
      <c r="G173" s="79">
        <v>1</v>
      </c>
      <c r="H173" s="59">
        <v>1</v>
      </c>
      <c r="I173" s="141">
        <f t="shared" si="19"/>
        <v>0</v>
      </c>
      <c r="J173" s="118">
        <f t="shared" si="20"/>
        <v>100</v>
      </c>
      <c r="K173" s="216"/>
      <c r="L173" s="148"/>
    </row>
    <row r="174" spans="1:13" ht="24.75" x14ac:dyDescent="0.25">
      <c r="A174" s="71" t="s">
        <v>130</v>
      </c>
      <c r="B174" s="70">
        <v>6004</v>
      </c>
      <c r="C174" s="79">
        <v>129.75</v>
      </c>
      <c r="D174" s="59">
        <v>113</v>
      </c>
      <c r="E174" s="140">
        <f t="shared" si="21"/>
        <v>-16.75</v>
      </c>
      <c r="F174" s="134">
        <f t="shared" si="18"/>
        <v>87.090558766859345</v>
      </c>
      <c r="G174" s="79">
        <v>130</v>
      </c>
      <c r="H174" s="59">
        <v>113</v>
      </c>
      <c r="I174" s="141">
        <f t="shared" si="19"/>
        <v>-17</v>
      </c>
      <c r="J174" s="118">
        <f t="shared" si="20"/>
        <v>86.92307692307692</v>
      </c>
      <c r="K174" s="216"/>
      <c r="L174" s="148"/>
    </row>
    <row r="175" spans="1:13" x14ac:dyDescent="0.25">
      <c r="A175" s="24" t="s">
        <v>131</v>
      </c>
      <c r="B175" s="70">
        <v>6005</v>
      </c>
      <c r="C175" s="79">
        <v>52.75</v>
      </c>
      <c r="D175" s="59">
        <v>46</v>
      </c>
      <c r="E175" s="140">
        <f t="shared" si="21"/>
        <v>-6.75</v>
      </c>
      <c r="F175" s="134">
        <f t="shared" si="18"/>
        <v>87.203791469194314</v>
      </c>
      <c r="G175" s="79">
        <v>53.25</v>
      </c>
      <c r="H175" s="59">
        <v>46</v>
      </c>
      <c r="I175" s="141">
        <f t="shared" si="19"/>
        <v>-7.25</v>
      </c>
      <c r="J175" s="118">
        <f t="shared" si="20"/>
        <v>86.3849765258216</v>
      </c>
      <c r="K175" s="216"/>
      <c r="L175" s="148"/>
    </row>
    <row r="176" spans="1:13" x14ac:dyDescent="0.25">
      <c r="A176" s="24" t="s">
        <v>132</v>
      </c>
      <c r="B176" s="70">
        <v>6006</v>
      </c>
      <c r="C176" s="79">
        <v>38.25</v>
      </c>
      <c r="D176" s="59">
        <v>37</v>
      </c>
      <c r="E176" s="140">
        <f t="shared" si="21"/>
        <v>-1.25</v>
      </c>
      <c r="F176" s="134">
        <f t="shared" si="18"/>
        <v>96.732026143790847</v>
      </c>
      <c r="G176" s="79">
        <v>37.75</v>
      </c>
      <c r="H176" s="59">
        <v>37</v>
      </c>
      <c r="I176" s="141">
        <f t="shared" si="19"/>
        <v>-0.75</v>
      </c>
      <c r="J176" s="59">
        <f t="shared" si="20"/>
        <v>98.013245033112582</v>
      </c>
      <c r="K176" s="216"/>
      <c r="L176" s="148"/>
    </row>
    <row r="177" spans="1:12" ht="24" x14ac:dyDescent="0.25">
      <c r="A177" s="23" t="s">
        <v>133</v>
      </c>
      <c r="B177" s="69">
        <v>6010</v>
      </c>
      <c r="C177" s="142">
        <f>C178+C179+C180+C181+C182+C183</f>
        <v>32652634</v>
      </c>
      <c r="D177" s="142">
        <f>D178+D179+D180+D181+D182+D183</f>
        <v>30568116.099999998</v>
      </c>
      <c r="E177" s="140">
        <f t="shared" si="21"/>
        <v>-2084517.9000000022</v>
      </c>
      <c r="F177" s="134">
        <f t="shared" si="18"/>
        <v>93.616080405641995</v>
      </c>
      <c r="G177" s="142">
        <f>G178+G179+G180+G181+G182+G183</f>
        <v>32652634</v>
      </c>
      <c r="H177" s="142">
        <f>H178+H179+H180+H181+H182+H183</f>
        <v>30568116.099999998</v>
      </c>
      <c r="I177" s="141">
        <f t="shared" si="19"/>
        <v>-2084517.9000000022</v>
      </c>
      <c r="J177" s="59">
        <f t="shared" si="20"/>
        <v>93.616080405641995</v>
      </c>
      <c r="K177" s="216"/>
      <c r="L177" s="148"/>
    </row>
    <row r="178" spans="1:12" x14ac:dyDescent="0.25">
      <c r="A178" s="24" t="s">
        <v>127</v>
      </c>
      <c r="B178" s="70">
        <v>6011</v>
      </c>
      <c r="C178" s="142">
        <v>2914120</v>
      </c>
      <c r="D178" s="214">
        <v>2823005</v>
      </c>
      <c r="E178" s="140">
        <f t="shared" si="21"/>
        <v>-91115</v>
      </c>
      <c r="F178" s="134">
        <f t="shared" si="18"/>
        <v>96.873327110757273</v>
      </c>
      <c r="G178" s="142">
        <v>2914120</v>
      </c>
      <c r="H178" s="214">
        <v>2823005</v>
      </c>
      <c r="I178" s="141">
        <f t="shared" si="19"/>
        <v>-91115</v>
      </c>
      <c r="J178" s="59">
        <f t="shared" si="20"/>
        <v>96.873327110757273</v>
      </c>
      <c r="K178" s="216"/>
      <c r="L178" s="148"/>
    </row>
    <row r="179" spans="1:12" x14ac:dyDescent="0.25">
      <c r="A179" s="24" t="s">
        <v>128</v>
      </c>
      <c r="B179" s="70">
        <v>6012</v>
      </c>
      <c r="C179" s="142">
        <v>11533646</v>
      </c>
      <c r="D179" s="213">
        <f>10797347.31-94919.73</f>
        <v>10702427.58</v>
      </c>
      <c r="E179" s="140">
        <f t="shared" si="21"/>
        <v>-831218.41999999993</v>
      </c>
      <c r="F179" s="134">
        <f t="shared" si="18"/>
        <v>92.793099250661939</v>
      </c>
      <c r="G179" s="142">
        <v>11533646</v>
      </c>
      <c r="H179" s="213">
        <v>10702427.58</v>
      </c>
      <c r="I179" s="141">
        <f t="shared" si="19"/>
        <v>-831218.41999999993</v>
      </c>
      <c r="J179" s="59">
        <f t="shared" si="20"/>
        <v>92.793099250661939</v>
      </c>
      <c r="K179" s="216"/>
      <c r="L179" s="148"/>
    </row>
    <row r="180" spans="1:12" x14ac:dyDescent="0.25">
      <c r="A180" s="24" t="s">
        <v>129</v>
      </c>
      <c r="B180" s="70">
        <v>6013</v>
      </c>
      <c r="C180" s="142">
        <v>120000</v>
      </c>
      <c r="D180" s="213">
        <v>112338.95</v>
      </c>
      <c r="E180" s="140">
        <f t="shared" si="21"/>
        <v>-7661.0500000000029</v>
      </c>
      <c r="F180" s="134">
        <f t="shared" si="18"/>
        <v>93.615791666666652</v>
      </c>
      <c r="G180" s="142">
        <v>120000</v>
      </c>
      <c r="H180" s="213">
        <v>112338.95</v>
      </c>
      <c r="I180" s="141">
        <f t="shared" si="19"/>
        <v>-7661.0500000000029</v>
      </c>
      <c r="J180" s="59">
        <f t="shared" si="20"/>
        <v>93.615791666666652</v>
      </c>
      <c r="K180" s="216"/>
      <c r="L180" s="148"/>
    </row>
    <row r="181" spans="1:12" ht="24.75" x14ac:dyDescent="0.25">
      <c r="A181" s="71" t="s">
        <v>130</v>
      </c>
      <c r="B181" s="70">
        <v>6014</v>
      </c>
      <c r="C181" s="142">
        <v>12706901</v>
      </c>
      <c r="D181" s="213">
        <v>11895702.66</v>
      </c>
      <c r="E181" s="140">
        <f t="shared" si="21"/>
        <v>-811198.33999999985</v>
      </c>
      <c r="F181" s="134">
        <f t="shared" si="18"/>
        <v>93.616080427477954</v>
      </c>
      <c r="G181" s="142">
        <v>12706901</v>
      </c>
      <c r="H181" s="213">
        <v>11895702.66</v>
      </c>
      <c r="I181" s="141">
        <f t="shared" si="19"/>
        <v>-811198.33999999985</v>
      </c>
      <c r="J181" s="59">
        <f t="shared" si="20"/>
        <v>93.616080427477954</v>
      </c>
      <c r="K181" s="216"/>
      <c r="L181" s="148"/>
    </row>
    <row r="182" spans="1:12" x14ac:dyDescent="0.25">
      <c r="A182" s="24" t="s">
        <v>131</v>
      </c>
      <c r="B182" s="70">
        <v>6015</v>
      </c>
      <c r="C182" s="142">
        <v>3200000</v>
      </c>
      <c r="D182" s="213">
        <v>2995714.57</v>
      </c>
      <c r="E182" s="140">
        <f t="shared" si="21"/>
        <v>-204285.43000000017</v>
      </c>
      <c r="F182" s="134">
        <f t="shared" si="18"/>
        <v>93.616080312499989</v>
      </c>
      <c r="G182" s="142">
        <v>3200000</v>
      </c>
      <c r="H182" s="213">
        <v>2995714.57</v>
      </c>
      <c r="I182" s="141">
        <f t="shared" si="19"/>
        <v>-204285.43000000017</v>
      </c>
      <c r="J182" s="59">
        <f t="shared" si="20"/>
        <v>93.616080312499989</v>
      </c>
      <c r="K182" s="216"/>
      <c r="L182" s="148"/>
    </row>
    <row r="183" spans="1:12" x14ac:dyDescent="0.25">
      <c r="A183" s="24" t="s">
        <v>132</v>
      </c>
      <c r="B183" s="70">
        <v>6016</v>
      </c>
      <c r="C183" s="142">
        <v>2177967</v>
      </c>
      <c r="D183" s="213">
        <v>2038927.34</v>
      </c>
      <c r="E183" s="140">
        <f t="shared" si="21"/>
        <v>-139039.65999999992</v>
      </c>
      <c r="F183" s="134">
        <f t="shared" si="18"/>
        <v>93.616080500760575</v>
      </c>
      <c r="G183" s="142">
        <v>2177967</v>
      </c>
      <c r="H183" s="213">
        <v>2038927.34</v>
      </c>
      <c r="I183" s="141">
        <f t="shared" si="19"/>
        <v>-139039.65999999992</v>
      </c>
      <c r="J183" s="59">
        <f t="shared" si="20"/>
        <v>93.616080500760575</v>
      </c>
      <c r="K183" s="216"/>
      <c r="L183" s="148"/>
    </row>
    <row r="184" spans="1:12" ht="48" x14ac:dyDescent="0.25">
      <c r="A184" s="23" t="s">
        <v>134</v>
      </c>
      <c r="B184" s="69">
        <v>6020</v>
      </c>
      <c r="C184" s="78">
        <v>16330.399599899974</v>
      </c>
      <c r="D184" s="78">
        <f>D177/D170/6</f>
        <v>18260.523357228194</v>
      </c>
      <c r="E184" s="140">
        <f t="shared" si="21"/>
        <v>1930.1237573282197</v>
      </c>
      <c r="F184" s="134">
        <f t="shared" si="18"/>
        <v>111.81920715118349</v>
      </c>
      <c r="G184" s="78">
        <v>16330.399599899974</v>
      </c>
      <c r="H184" s="78">
        <v>18260.523357228194</v>
      </c>
      <c r="I184" s="141">
        <f t="shared" si="19"/>
        <v>1930.1237573282197</v>
      </c>
      <c r="J184" s="59">
        <f t="shared" si="20"/>
        <v>111.81920715118349</v>
      </c>
      <c r="K184" s="216"/>
      <c r="L184" s="148"/>
    </row>
    <row r="185" spans="1:12" x14ac:dyDescent="0.25">
      <c r="A185" s="24" t="s">
        <v>127</v>
      </c>
      <c r="B185" s="70">
        <v>6021</v>
      </c>
      <c r="C185" s="222">
        <v>14180.652068126519</v>
      </c>
      <c r="D185" s="78">
        <f>D178/6/D171</f>
        <v>13838.259803921568</v>
      </c>
      <c r="E185" s="140">
        <f t="shared" si="21"/>
        <v>-342.39226420495106</v>
      </c>
      <c r="F185" s="134">
        <f t="shared" si="18"/>
        <v>97.58549703807671</v>
      </c>
      <c r="G185" s="78">
        <v>14180.652068126519</v>
      </c>
      <c r="H185" s="78">
        <v>13838.259803921568</v>
      </c>
      <c r="I185" s="141">
        <f t="shared" si="19"/>
        <v>-342.39226420495106</v>
      </c>
      <c r="J185" s="59">
        <f t="shared" si="20"/>
        <v>97.58549703807671</v>
      </c>
      <c r="K185" s="200"/>
      <c r="L185" s="148"/>
    </row>
    <row r="186" spans="1:12" x14ac:dyDescent="0.25">
      <c r="A186" s="24" t="s">
        <v>128</v>
      </c>
      <c r="B186" s="70">
        <v>6022</v>
      </c>
      <c r="C186" s="222">
        <v>25533.436893203885</v>
      </c>
      <c r="D186" s="78">
        <f>D179/6/D172</f>
        <v>37161.206874999996</v>
      </c>
      <c r="E186" s="140">
        <f t="shared" si="21"/>
        <v>11627.769981796111</v>
      </c>
      <c r="F186" s="134">
        <f t="shared" si="18"/>
        <v>145.53938441750088</v>
      </c>
      <c r="G186" s="78">
        <v>25533.436893203885</v>
      </c>
      <c r="H186" s="78">
        <v>37161.206874999996</v>
      </c>
      <c r="I186" s="141">
        <f t="shared" si="19"/>
        <v>11627.769981796111</v>
      </c>
      <c r="J186" s="59">
        <f t="shared" si="20"/>
        <v>145.53938441750088</v>
      </c>
      <c r="K186" s="200"/>
      <c r="L186" s="148"/>
    </row>
    <row r="187" spans="1:12" x14ac:dyDescent="0.25">
      <c r="A187" s="24" t="s">
        <v>129</v>
      </c>
      <c r="B187" s="70">
        <v>6023</v>
      </c>
      <c r="C187" s="222">
        <v>20000</v>
      </c>
      <c r="D187" s="78">
        <f t="shared" ref="D187:D190" si="22">D180/6/D173</f>
        <v>18723.158333333333</v>
      </c>
      <c r="E187" s="140">
        <f t="shared" si="21"/>
        <v>-1276.8416666666672</v>
      </c>
      <c r="F187" s="134">
        <f t="shared" si="18"/>
        <v>93.615791666666652</v>
      </c>
      <c r="G187" s="78">
        <v>20000</v>
      </c>
      <c r="H187" s="78">
        <v>18723.158333333333</v>
      </c>
      <c r="I187" s="141">
        <f t="shared" si="19"/>
        <v>-1276.8416666666672</v>
      </c>
      <c r="J187" s="59">
        <f t="shared" si="20"/>
        <v>93.615791666666652</v>
      </c>
      <c r="K187" s="200"/>
      <c r="L187" s="148"/>
    </row>
    <row r="188" spans="1:12" ht="24.75" x14ac:dyDescent="0.25">
      <c r="A188" s="71" t="s">
        <v>130</v>
      </c>
      <c r="B188" s="70">
        <v>6024</v>
      </c>
      <c r="C188" s="222">
        <v>16334.558766859345</v>
      </c>
      <c r="D188" s="78">
        <f t="shared" si="22"/>
        <v>17545.284159292038</v>
      </c>
      <c r="E188" s="140">
        <f t="shared" si="21"/>
        <v>1210.7253924326924</v>
      </c>
      <c r="F188" s="134">
        <f t="shared" si="18"/>
        <v>107.41204834310611</v>
      </c>
      <c r="G188" s="78">
        <v>16334.558766859345</v>
      </c>
      <c r="H188" s="78">
        <v>17545.284159292038</v>
      </c>
      <c r="I188" s="141">
        <f t="shared" si="19"/>
        <v>1210.7253924326924</v>
      </c>
      <c r="J188" s="59">
        <f t="shared" si="20"/>
        <v>107.41204834310611</v>
      </c>
      <c r="K188" s="200"/>
      <c r="L188" s="148"/>
    </row>
    <row r="189" spans="1:12" x14ac:dyDescent="0.25">
      <c r="A189" s="24" t="s">
        <v>131</v>
      </c>
      <c r="B189" s="70">
        <v>6025</v>
      </c>
      <c r="C189" s="222">
        <v>10110.584518167456</v>
      </c>
      <c r="D189" s="78">
        <f t="shared" si="22"/>
        <v>10854.03829710145</v>
      </c>
      <c r="E189" s="140">
        <f t="shared" si="21"/>
        <v>743.45377893399382</v>
      </c>
      <c r="F189" s="134">
        <f t="shared" si="18"/>
        <v>107.35322253226904</v>
      </c>
      <c r="G189" s="78">
        <v>10110.584518167456</v>
      </c>
      <c r="H189" s="78">
        <v>10854.03829710145</v>
      </c>
      <c r="I189" s="141">
        <f t="shared" si="19"/>
        <v>743.45377893399382</v>
      </c>
      <c r="J189" s="59">
        <f t="shared" si="20"/>
        <v>107.35322253226904</v>
      </c>
      <c r="K189" s="200"/>
      <c r="L189" s="148"/>
    </row>
    <row r="190" spans="1:12" x14ac:dyDescent="0.25">
      <c r="A190" s="24" t="s">
        <v>132</v>
      </c>
      <c r="B190" s="70">
        <v>6026</v>
      </c>
      <c r="C190" s="222">
        <v>8777.0370370370365</v>
      </c>
      <c r="D190" s="78">
        <f t="shared" si="22"/>
        <v>9184.3573873873866</v>
      </c>
      <c r="E190" s="140">
        <f t="shared" si="21"/>
        <v>407.32035035035005</v>
      </c>
      <c r="F190" s="134">
        <f t="shared" si="18"/>
        <v>104.64075004618931</v>
      </c>
      <c r="G190" s="78">
        <v>8777.0370370370365</v>
      </c>
      <c r="H190" s="78">
        <v>9184.3573873873866</v>
      </c>
      <c r="I190" s="141">
        <f t="shared" si="19"/>
        <v>407.32035035035005</v>
      </c>
      <c r="J190" s="59">
        <f t="shared" si="20"/>
        <v>104.64075004618931</v>
      </c>
      <c r="K190" s="200"/>
      <c r="L190" s="148"/>
    </row>
    <row r="191" spans="1:12" ht="24" x14ac:dyDescent="0.25">
      <c r="A191" s="19" t="s">
        <v>135</v>
      </c>
      <c r="B191" s="69">
        <v>6030</v>
      </c>
      <c r="C191" s="119"/>
      <c r="D191" s="118"/>
      <c r="E191" s="118"/>
      <c r="F191" s="132"/>
      <c r="G191" s="119"/>
      <c r="H191" s="197"/>
      <c r="I191" s="59"/>
      <c r="J191" s="59"/>
      <c r="K191" s="200"/>
    </row>
    <row r="192" spans="1:12" x14ac:dyDescent="0.25">
      <c r="A192" s="17" t="s">
        <v>136</v>
      </c>
      <c r="B192" s="62"/>
      <c r="C192" s="120"/>
      <c r="D192" s="118"/>
      <c r="E192" s="118"/>
      <c r="F192" s="132"/>
      <c r="G192" s="120"/>
      <c r="H192" s="197"/>
      <c r="I192" s="59"/>
      <c r="J192" s="59"/>
      <c r="K192" s="200"/>
    </row>
    <row r="193" spans="1:11" x14ac:dyDescent="0.25">
      <c r="A193" s="19" t="s">
        <v>137</v>
      </c>
      <c r="B193" s="62">
        <v>6070</v>
      </c>
      <c r="C193" s="120"/>
      <c r="D193" s="118"/>
      <c r="E193" s="118"/>
      <c r="F193" s="132"/>
      <c r="G193" s="120"/>
      <c r="H193" s="197"/>
      <c r="I193" s="59"/>
      <c r="J193" s="59"/>
      <c r="K193" s="200"/>
    </row>
    <row r="194" spans="1:11" x14ac:dyDescent="0.25">
      <c r="A194" s="19" t="s">
        <v>138</v>
      </c>
      <c r="B194" s="62">
        <v>6080</v>
      </c>
      <c r="C194" s="120"/>
      <c r="D194" s="118"/>
      <c r="E194" s="118"/>
      <c r="F194" s="132"/>
      <c r="G194" s="120"/>
      <c r="H194" s="197"/>
      <c r="I194" s="59"/>
      <c r="J194" s="59"/>
      <c r="K194" s="200"/>
    </row>
    <row r="195" spans="1:11" ht="30.75" customHeight="1" x14ac:dyDescent="0.25">
      <c r="A195" s="72" t="s">
        <v>139</v>
      </c>
      <c r="B195" s="62">
        <v>6090</v>
      </c>
      <c r="C195" s="121"/>
      <c r="D195" s="118"/>
      <c r="E195" s="118"/>
      <c r="F195" s="132"/>
      <c r="G195" s="121"/>
      <c r="H195" s="197"/>
      <c r="I195" s="59"/>
      <c r="J195" s="59"/>
      <c r="K195" s="200"/>
    </row>
    <row r="196" spans="1:11" x14ac:dyDescent="0.25">
      <c r="A196" s="225" t="s">
        <v>140</v>
      </c>
      <c r="B196" s="225"/>
      <c r="C196" s="225"/>
      <c r="D196" s="225"/>
      <c r="E196" s="225"/>
      <c r="F196" s="225"/>
      <c r="G196" s="225"/>
      <c r="H196" s="225"/>
      <c r="I196" s="225"/>
      <c r="J196" s="225"/>
      <c r="K196" s="200"/>
    </row>
    <row r="197" spans="1:11" ht="36" x14ac:dyDescent="0.25">
      <c r="A197" s="73" t="s">
        <v>141</v>
      </c>
      <c r="B197" s="62">
        <v>6100</v>
      </c>
      <c r="C197" s="59"/>
      <c r="D197" s="59"/>
      <c r="E197" s="74" t="s">
        <v>142</v>
      </c>
      <c r="F197" s="135" t="s">
        <v>142</v>
      </c>
      <c r="G197" s="59"/>
      <c r="H197" s="195"/>
      <c r="I197" s="74" t="s">
        <v>142</v>
      </c>
      <c r="J197" s="74" t="s">
        <v>142</v>
      </c>
      <c r="K197" s="200"/>
    </row>
    <row r="198" spans="1:11" ht="36" x14ac:dyDescent="0.25">
      <c r="A198" s="19" t="s">
        <v>143</v>
      </c>
      <c r="B198" s="62">
        <v>6110</v>
      </c>
      <c r="C198" s="59"/>
      <c r="D198" s="59"/>
      <c r="E198" s="74" t="s">
        <v>142</v>
      </c>
      <c r="F198" s="135" t="s">
        <v>142</v>
      </c>
      <c r="G198" s="59"/>
      <c r="H198" s="195"/>
      <c r="I198" s="74" t="s">
        <v>142</v>
      </c>
      <c r="J198" s="74" t="s">
        <v>142</v>
      </c>
      <c r="K198" s="200"/>
    </row>
    <row r="199" spans="1:11" ht="36" x14ac:dyDescent="0.25">
      <c r="A199" s="19" t="s">
        <v>144</v>
      </c>
      <c r="B199" s="62">
        <v>6120</v>
      </c>
      <c r="C199" s="59"/>
      <c r="D199" s="59"/>
      <c r="E199" s="74" t="s">
        <v>142</v>
      </c>
      <c r="F199" s="135" t="s">
        <v>142</v>
      </c>
      <c r="G199" s="59"/>
      <c r="H199" s="195"/>
      <c r="I199" s="74" t="s">
        <v>142</v>
      </c>
      <c r="J199" s="74" t="s">
        <v>142</v>
      </c>
      <c r="K199" s="200"/>
    </row>
    <row r="200" spans="1:11" ht="48" x14ac:dyDescent="0.25">
      <c r="A200" s="19" t="s">
        <v>145</v>
      </c>
      <c r="B200" s="62">
        <v>6130</v>
      </c>
      <c r="C200" s="59"/>
      <c r="D200" s="59"/>
      <c r="E200" s="74" t="s">
        <v>142</v>
      </c>
      <c r="F200" s="135" t="s">
        <v>142</v>
      </c>
      <c r="G200" s="59"/>
      <c r="H200" s="195"/>
      <c r="I200" s="74" t="s">
        <v>142</v>
      </c>
      <c r="J200" s="74" t="s">
        <v>142</v>
      </c>
      <c r="K200" s="201"/>
    </row>
    <row r="202" spans="1:11" ht="14.45" customHeight="1" thickBot="1" x14ac:dyDescent="0.3">
      <c r="A202" s="80" t="s">
        <v>161</v>
      </c>
      <c r="B202" s="81"/>
      <c r="C202" s="82"/>
      <c r="D202" s="226"/>
      <c r="E202" s="226"/>
      <c r="F202" s="227" t="s">
        <v>212</v>
      </c>
      <c r="G202" s="228"/>
      <c r="H202" s="228"/>
      <c r="I202" s="228"/>
    </row>
    <row r="203" spans="1:11" x14ac:dyDescent="0.25">
      <c r="A203" s="80"/>
      <c r="B203" s="75"/>
      <c r="C203" s="83"/>
      <c r="D203" s="229"/>
      <c r="E203" s="229"/>
      <c r="F203" s="136"/>
      <c r="G203" s="229"/>
      <c r="H203" s="229"/>
      <c r="I203" s="229"/>
    </row>
    <row r="204" spans="1:11" ht="15.75" thickBot="1" x14ac:dyDescent="0.3">
      <c r="A204" s="80" t="s">
        <v>162</v>
      </c>
      <c r="B204" s="84"/>
      <c r="C204" s="85"/>
      <c r="D204" s="86"/>
      <c r="E204" s="87"/>
      <c r="F204" s="223" t="s">
        <v>209</v>
      </c>
      <c r="G204" s="223"/>
      <c r="H204" s="87"/>
      <c r="I204" s="86"/>
    </row>
    <row r="205" spans="1:11" x14ac:dyDescent="0.25">
      <c r="A205" s="76"/>
      <c r="B205" s="86"/>
      <c r="C205" s="88"/>
      <c r="D205" s="86"/>
      <c r="E205" s="87"/>
      <c r="H205" s="87"/>
      <c r="I205" s="86"/>
    </row>
  </sheetData>
  <mergeCells count="60">
    <mergeCell ref="H7:J7"/>
    <mergeCell ref="H1:I1"/>
    <mergeCell ref="H3:J3"/>
    <mergeCell ref="H4:J4"/>
    <mergeCell ref="H5:J5"/>
    <mergeCell ref="H6:J6"/>
    <mergeCell ref="I9:J9"/>
    <mergeCell ref="I10:J10"/>
    <mergeCell ref="I11:J11"/>
    <mergeCell ref="H12:J12"/>
    <mergeCell ref="B13:E13"/>
    <mergeCell ref="H13:J13"/>
    <mergeCell ref="B14:F14"/>
    <mergeCell ref="I14:J14"/>
    <mergeCell ref="B15:E15"/>
    <mergeCell ref="I15:J15"/>
    <mergeCell ref="B16:E16"/>
    <mergeCell ref="I16:J16"/>
    <mergeCell ref="B17:E17"/>
    <mergeCell ref="I17:J17"/>
    <mergeCell ref="B18:E18"/>
    <mergeCell ref="I18:J18"/>
    <mergeCell ref="B19:E19"/>
    <mergeCell ref="I19:J19"/>
    <mergeCell ref="B20:E20"/>
    <mergeCell ref="F20:H20"/>
    <mergeCell ref="I20:J20"/>
    <mergeCell ref="B21:E21"/>
    <mergeCell ref="F21:H21"/>
    <mergeCell ref="I21:J21"/>
    <mergeCell ref="B22:E22"/>
    <mergeCell ref="I22:J22"/>
    <mergeCell ref="B23:F23"/>
    <mergeCell ref="I23:J23"/>
    <mergeCell ref="B24:E24"/>
    <mergeCell ref="I24:J24"/>
    <mergeCell ref="A36:J36"/>
    <mergeCell ref="B25:E25"/>
    <mergeCell ref="I25:J25"/>
    <mergeCell ref="A27:J27"/>
    <mergeCell ref="A28:J28"/>
    <mergeCell ref="A29:J29"/>
    <mergeCell ref="A30:J30"/>
    <mergeCell ref="A32:A33"/>
    <mergeCell ref="B32:B33"/>
    <mergeCell ref="C32:F32"/>
    <mergeCell ref="G32:J32"/>
    <mergeCell ref="A35:J35"/>
    <mergeCell ref="F204:G204"/>
    <mergeCell ref="A69:J69"/>
    <mergeCell ref="A121:J121"/>
    <mergeCell ref="A133:J133"/>
    <mergeCell ref="A150:J150"/>
    <mergeCell ref="A161:J161"/>
    <mergeCell ref="A168:J168"/>
    <mergeCell ref="A196:J196"/>
    <mergeCell ref="D202:E202"/>
    <mergeCell ref="F202:I202"/>
    <mergeCell ref="D203:E203"/>
    <mergeCell ref="G203:I203"/>
  </mergeCells>
  <pageMargins left="0.70866141732283472" right="0.70866141732283472" top="0.74803149606299213" bottom="0.74803149606299213" header="0.31496062992125984" footer="0.31496062992125984"/>
  <pageSetup paperSize="9" scale="51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2026-07-22T08:48:35Z</dcterms:modified>
</cp:coreProperties>
</file>